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847" activeTab="0"/>
  </bookViews>
  <sheets>
    <sheet name="Рейтинг (раздел 1)" sheetId="1" r:id="rId1"/>
    <sheet name="Оценка (раздел 1)" sheetId="2" r:id="rId2"/>
    <sheet name="Методика (раздел 1)" sheetId="3" r:id="rId3"/>
    <sheet name="1.1" sheetId="4" r:id="rId4"/>
    <sheet name="1.2" sheetId="5" r:id="rId5"/>
    <sheet name="1.3" sheetId="6" r:id="rId6"/>
    <sheet name="1.4" sheetId="7" r:id="rId7"/>
    <sheet name="1.5" sheetId="8" r:id="rId8"/>
  </sheets>
  <definedNames>
    <definedName name="_xlnm._FilterDatabase" localSheetId="3" hidden="1">'1.1'!$A$11:$N$104</definedName>
    <definedName name="_xlnm._FilterDatabase" localSheetId="4" hidden="1">'1.2'!$A$10:$R$104</definedName>
    <definedName name="_xlnm._FilterDatabase" localSheetId="5" hidden="1">'1.3'!$A$8:$E$102</definedName>
    <definedName name="_xlnm._FilterDatabase" localSheetId="6" hidden="1">'1.4'!$A$11:$G$105</definedName>
    <definedName name="_xlnm._FilterDatabase" localSheetId="7" hidden="1">'1.5'!$A$14:$K$108</definedName>
    <definedName name="sub_184133" localSheetId="2">'Методика (раздел 1)'!#REF!</definedName>
    <definedName name="_xlnm.Print_Titles" localSheetId="3">'1.1'!$6:$8</definedName>
    <definedName name="_xlnm.Print_Titles" localSheetId="4">'1.2'!$5:$9</definedName>
    <definedName name="_xlnm.Print_Titles" localSheetId="5">'1.3'!$4:$7</definedName>
    <definedName name="_xlnm.Print_Titles" localSheetId="6">'1.4'!$7:$10</definedName>
    <definedName name="_xlnm.Print_Titles" localSheetId="7">'1.5'!$7:$13</definedName>
    <definedName name="_xlnm.Print_Titles" localSheetId="2">'Методика (раздел 1)'!$2:$3</definedName>
    <definedName name="_xlnm.Print_Titles" localSheetId="1">'Оценка (раздел 1)'!$A:$A,'Оценка (раздел 1)'!$3:$4</definedName>
    <definedName name="_xlnm.Print_Titles" localSheetId="0">'Рейтинг (раздел 1)'!$A:$A,'Рейтинг (раздел 1)'!$3:$4</definedName>
    <definedName name="_xlnm.Print_Area" localSheetId="3">'1.1'!$A$1:$N$104</definedName>
    <definedName name="_xlnm.Print_Area" localSheetId="4">'1.2'!$A$1:$R$103</definedName>
    <definedName name="_xlnm.Print_Area" localSheetId="5">'1.3'!$A$1:$E$101</definedName>
    <definedName name="_xlnm.Print_Area" localSheetId="6">'1.4'!$A$1:$G$104</definedName>
    <definedName name="_xlnm.Print_Area" localSheetId="7">'1.5'!$A$1:$K$107</definedName>
    <definedName name="_xlnm.Print_Area" localSheetId="2">'Методика (раздел 1)'!$A$1:$F$55</definedName>
    <definedName name="_xlnm.Print_Area" localSheetId="1">'Оценка (раздел 1)'!$A$1:$J$99</definedName>
    <definedName name="_xlnm.Print_Area" localSheetId="0">'Рейтинг (раздел 1)'!$A$1:$I$90</definedName>
  </definedNames>
  <calcPr fullCalcOnLoad="1"/>
</workbook>
</file>

<file path=xl/comments4.xml><?xml version="1.0" encoding="utf-8"?>
<comments xmlns="http://schemas.openxmlformats.org/spreadsheetml/2006/main">
  <authors>
    <author>ZDik</author>
  </authors>
  <commentList>
    <comment ref="H32" authorId="0">
      <text>
        <r>
          <rPr>
            <sz val="9"/>
            <rFont val="Tahoma"/>
            <family val="2"/>
          </rPr>
          <t>Дата публикации отображается, если навести мышкой на загрузку</t>
        </r>
      </text>
    </comment>
  </commentList>
</comments>
</file>

<file path=xl/comments7.xml><?xml version="1.0" encoding="utf-8"?>
<comments xmlns="http://schemas.openxmlformats.org/spreadsheetml/2006/main">
  <authors>
    <author>ZDik</author>
  </authors>
  <commentList>
    <comment ref="B50" authorId="0">
      <text>
        <r>
          <rPr>
            <sz val="8"/>
            <rFont val="Tahoma"/>
            <family val="2"/>
          </rPr>
          <t xml:space="preserve">В Приложении №9 суммарные расходы на 30 000 тыс.руб. больше, чем расходы, утвержденные  Законом.
</t>
        </r>
      </text>
    </comment>
  </commentList>
</comments>
</file>

<file path=xl/sharedStrings.xml><?xml version="1.0" encoding="utf-8"?>
<sst xmlns="http://schemas.openxmlformats.org/spreadsheetml/2006/main" count="3131" uniqueCount="483">
  <si>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</si>
  <si>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</si>
  <si>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</si>
  <si>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</si>
  <si>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</si>
  <si>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</si>
  <si>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</si>
  <si>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</si>
  <si>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</si>
  <si>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</si>
  <si>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</si>
  <si>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</si>
  <si>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</si>
  <si>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</si>
  <si>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</si>
  <si>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</si>
  <si>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</si>
  <si>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</si>
  <si>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</si>
  <si>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</si>
  <si>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</si>
  <si>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</si>
  <si>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</si>
  <si>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</si>
  <si>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</si>
  <si>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</si>
  <si>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</si>
  <si>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</si>
  <si>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</si>
  <si>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</si>
  <si>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</si>
  <si>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</si>
  <si>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</si>
  <si>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</si>
  <si>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</si>
  <si>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</si>
  <si>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</si>
  <si>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</si>
  <si>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</si>
  <si>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</si>
  <si>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</si>
  <si>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</si>
  <si>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</si>
  <si>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</si>
  <si>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</si>
  <si>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</si>
  <si>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</si>
  <si>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</si>
  <si>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</si>
  <si>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</si>
  <si>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</si>
  <si>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</si>
  <si>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</si>
  <si>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</si>
  <si>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</si>
  <si>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</si>
  <si>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</si>
  <si>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</si>
  <si>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</si>
  <si>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</si>
  <si>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</si>
  <si>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</si>
  <si>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</si>
  <si>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</si>
  <si>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</si>
  <si>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</si>
  <si>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</si>
  <si>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</si>
  <si>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</si>
  <si>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</si>
  <si>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</si>
  <si>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</si>
  <si>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</si>
  <si>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</si>
  <si>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</si>
  <si>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</si>
  <si>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</si>
  <si>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</si>
  <si>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</si>
  <si>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</si>
  <si>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</si>
  <si>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</si>
  <si>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</si>
  <si>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</si>
  <si>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</si>
  <si>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</si>
  <si>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</si>
  <si>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</si>
  <si>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</si>
  <si>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</si>
  <si>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</si>
  <si>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</si>
  <si>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</si>
  <si>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</si>
  <si>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</si>
  <si>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</si>
  <si>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Ссылка на источник данных</t>
  </si>
  <si>
    <t xml:space="preserve"> </t>
  </si>
  <si>
    <t>№ п/п</t>
  </si>
  <si>
    <t>Вопросы и варианты ответов</t>
  </si>
  <si>
    <t>Баллы</t>
  </si>
  <si>
    <t>Понижающие коэффициенты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</si>
  <si>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</si>
  <si>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</si>
  <si>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</si>
  <si>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</si>
  <si>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</si>
  <si>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</si>
  <si>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>Наименование субъекта                                               Российской Федерации</t>
  </si>
  <si>
    <t>Да</t>
  </si>
  <si>
    <t>Нет</t>
  </si>
  <si>
    <t>Да, опубликован в структурированном виде, с указанием полных или кратких наименований всех составляющих</t>
  </si>
  <si>
    <t>Да, опубликован, но не в структурированном виде и (или) без указания полных или кратких наименований всех составляющих</t>
  </si>
  <si>
    <t xml:space="preserve">Нет, не опубликован </t>
  </si>
  <si>
    <t>Структурирован ли документ?</t>
  </si>
  <si>
    <t>Да, полные</t>
  </si>
  <si>
    <t>Да, краткие</t>
  </si>
  <si>
    <t>Не указаны</t>
  </si>
  <si>
    <t>Указаны ли наименования составляющих?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</si>
  <si>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</si>
  <si>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</si>
  <si>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</si>
  <si>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</si>
  <si>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единый налог на вмененный доход</t>
  </si>
  <si>
    <t>патентная система</t>
  </si>
  <si>
    <t>Всего</t>
  </si>
  <si>
    <t>Налог на имущество организаций</t>
  </si>
  <si>
    <t>Транспортный налог</t>
  </si>
  <si>
    <t>Налог на добычу полезных ископаемых</t>
  </si>
  <si>
    <t>Дотации</t>
  </si>
  <si>
    <t>Субсидии</t>
  </si>
  <si>
    <t>Субвенции</t>
  </si>
  <si>
    <t>в том числе</t>
  </si>
  <si>
    <t xml:space="preserve">Представлены сведения </t>
  </si>
  <si>
    <t>Сведения детализированы по подразделам</t>
  </si>
  <si>
    <t>http://minfin.rkomi.ru/minfin_rkomi/minfin_rbudj/budjet/</t>
  </si>
  <si>
    <t>http://beldepfin.ru/?page_id=4202</t>
  </si>
  <si>
    <t>http://budget.bryanskoblfin.ru/Show/Category/10?ItemId=4</t>
  </si>
  <si>
    <t>http://fin.tmbreg.ru/6347/2010/8065.html</t>
  </si>
  <si>
    <t>http://mari-el.gov.ru/minfin/Pages/budgpolicy.aspx</t>
  </si>
  <si>
    <t>http://www.minfin.donland.ru/docs/s/4</t>
  </si>
  <si>
    <t>http://acts.findep.org/acts.html</t>
  </si>
  <si>
    <t>упрощенная система налого-обложения</t>
  </si>
  <si>
    <t>http://minfin.krskstate.ru/openbudget/budget</t>
  </si>
  <si>
    <t>http://novkfo.ru/%D0%B7%D0%B0%D0%BA%D0%BE%D0%BD%D1%8B_%D0%BE%D0%B1_%D0%BE%D0%B1%D0%BB%D0%B0%D1%81%D1%82%D0%BD%D0%BE%D0%BC_%D0%B1%D1%8E%D0%B4%D0%B6%D0%B5%D1%82%D0%B5_%D1%81_%D0%B8%D0%B7%D0%BC%D0%B5%D0%BD%D0%B5%D0%BD%D0%B8%D1%8F%D0%BC%D0%B8/</t>
  </si>
  <si>
    <t>http://minfin09.ru/category/load/%D0%BD%D0%BE%D1%80%D0%BC%D0%B0%D1%82%D0%B8%D0%B2%D0%BD%D0%BE-%D0%BF%D1%80%D0%B0%D0%B2%D0%BE%D0%B2%D1%8B%D0%B5-%D0%B8-%D0%B8%D0%BD%D1%8B%D0%B5-%D0%B0%D0%BA%D1%82%D1%8B/zakon_o_bjudzhete_kchr/</t>
  </si>
  <si>
    <t>К1</t>
  </si>
  <si>
    <t xml:space="preserve">К2 </t>
  </si>
  <si>
    <t xml:space="preserve">К3 </t>
  </si>
  <si>
    <t xml:space="preserve">Характеристика первоначально утвержденного бюджета </t>
  </si>
  <si>
    <t>Бюджет является основным финансово-экономическим документом, характеризующим деятельность властей. Его публикация в открытом доступе, а также наличие в нем важной информации и степень ее детализации свидетельствуют об открытости бюджетных данных.</t>
  </si>
  <si>
    <t xml:space="preserve">По процедуре обсуждения и утверждения, осуществления контроля за исполнением закон о бюджете отличается от документов, принимаемых исполнительными органами государственной власти. Поэтому содержащиеся в нем сведения имеют особое значение с точки зрения открытости бюджетных данных. Cведения, содержащиеся в документах, принятых исполнительными органами государственной власти, или в аналитических материалах, не являются равнозначной заменой сведениям, содержащимся в законе о бюджете. </t>
  </si>
  <si>
    <t>Для оценки показателей раздела используется первоначально принятый закон субъекта РФ о бюджете на 2016 год (на 2016 год и плановый период 2017 и 2018 годов). Иные документы и материалы в целях оценки показателей раздела не учитываются.</t>
  </si>
  <si>
    <t>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РФ, предназначенном для публикации бюджетных данных?</t>
  </si>
  <si>
    <t>В целях оценки показателя учитывается публикация закона в полном объеме, включая текстовую часть и все приложения к закону.  В случае, если указанное требование не выполняется (опубликованы отдельные составляющие закона), оценка показателя принимает значение 0 баллов.</t>
  </si>
  <si>
    <t xml:space="preserve">Для максимальной оценки показателя требуется публикация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t>
  </si>
  <si>
    <t>Содержится ли в составе закона о бюджете приложение о прогнозируемых объемах поступлений по видам доходов?</t>
  </si>
  <si>
    <t>Различные источники поступлений в бюджет имеют разные характеристики (например, в зависимости от ответов на вопросы: кто является плательщиком или как поступления зависят от экономических условий). Поэтому с точки зрения открытости бюджетных данных в законе о бюджете важно показывать доходы по видам источников поступлений.</t>
  </si>
  <si>
    <t>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Виды доходов, за исключением указанных, объем которых составляет менее 10% от общего объема доходов бюджета, допускается агрегировать в категорию «иные» в разрезе групп доходов. Если указанные требования не выполняются, оценка показателя принимает значение 0 баллов.</t>
  </si>
  <si>
    <t>Да, содержится, сведения представлены по всем указанным видам доходов</t>
  </si>
  <si>
    <t>Да, содержится, сведения представлены по отдельным видам доходов</t>
  </si>
  <si>
    <t>Нет, не содержится или не отвечает требованиям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</si>
  <si>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t>
  </si>
  <si>
    <t>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(в отличие от программной или ведомственной классификации).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публично-правовых образований.</t>
  </si>
  <si>
    <t>Да, содержится</t>
  </si>
  <si>
    <t xml:space="preserve">Нет, не содержится или не отвечает требованиям </t>
  </si>
  <si>
    <t xml:space="preserve">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 </t>
  </si>
  <si>
    <t>В целях оценки показателя не учитываются:</t>
  </si>
  <si>
    <t xml:space="preserve">Да, содержится </t>
  </si>
  <si>
    <t>Чем больше решений о направлении капитальных вложений в конкретные объекты утверждено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власти; в) за исполнением закона о бюджете осуществляется парламентский и общественный контроль.</t>
  </si>
  <si>
    <r>
      <t>В целях оценки показателя</t>
    </r>
    <r>
      <rPr>
        <sz val="9"/>
        <color indexed="8"/>
        <rFont val="Times New Roman"/>
        <family val="1"/>
      </rPr>
      <t xml:space="preserve"> д</t>
    </r>
    <r>
      <rPr>
        <i/>
        <sz val="9"/>
        <color indexed="8"/>
        <rFont val="Times New Roman"/>
        <family val="1"/>
      </rPr>
      <t>ля расчета общего объема капитальных вложений в объекты государственной (муниципальной) собственности учитываются все элементы 400 группы видов расходов бюджетов.</t>
    </r>
  </si>
  <si>
    <r>
      <t>1)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>капитальные вложения, для которых в законе о бюджете определен конкретный объект капитального строительства (в том числе для разработки проектно-сметной документации) или указан конкретный приобретаемый в государственную собственность объект недвижимого имущества;</t>
    </r>
  </si>
  <si>
    <r>
      <t>2)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 xml:space="preserve">капитальные вложения, целевым назначением которых является строительство или приобретение жилья для определенных категорий граждан, - в случае указания конкретной категории граждан, для которых предназначается объект; </t>
    </r>
  </si>
  <si>
    <r>
      <t>3)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>капитальные вложения, целевым назначением которых является приобретение основных средств, - в случае указания приобретаемых основных средств или их целевого назначения;</t>
    </r>
  </si>
  <si>
    <r>
      <t>4)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>взносы в уставный капитал юридических лиц, не являющихся государственными учреждениями и государственными унитарными предприятиями, - в случае указания конкретного юридического лица, в уставный капитал которого делается взнос, и целевого назначения использования этого взноса, с указанием конкретного объекта (объектов) строительства (реконструкции и т.п.).</t>
    </r>
  </si>
  <si>
    <t>75% и более</t>
  </si>
  <si>
    <t>65% и более</t>
  </si>
  <si>
    <t>Доля субсидий, распределенных законом о бюджете на 2016 год по муниципальным образованиям, в общем объеме субсидий, предусмотренных законом о бюджете на 2016 год местным бюджетам.</t>
  </si>
  <si>
    <t>Чем больше решений о распределении субсидий по муниципальным образованиям принято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власти; в) за исполнением закона о бюджете осуществляется парламентский и общественный контроль.</t>
  </si>
  <si>
    <t>1.1</t>
  </si>
  <si>
    <t>1.2</t>
  </si>
  <si>
    <t>1.3</t>
  </si>
  <si>
    <t>1.4</t>
  </si>
  <si>
    <t>1.5</t>
  </si>
  <si>
    <t>1.1.Опубликован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РФ, предназначенном для публикации бюджетных данных?</t>
  </si>
  <si>
    <t>Сроки обеспечения доступа к бюджетным данным</t>
  </si>
  <si>
    <t>Оценка показателя 1.1</t>
  </si>
  <si>
    <t>К2              затрудненный поиск</t>
  </si>
  <si>
    <t>К3           несоблюдение сроков</t>
  </si>
  <si>
    <t>http://df.ivanovoobl.ru/budget/zakon-ob-oblastnom-byudzhete/</t>
  </si>
  <si>
    <t>1.2 Содержится ли в составе закона о бюджете приложение о прогнозируемых объемах поступлений по видам доходов?</t>
  </si>
  <si>
    <t>Оценка показателя 1.2</t>
  </si>
  <si>
    <t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t>
  </si>
  <si>
    <t>Оценка показателя 1.3</t>
  </si>
  <si>
    <t xml:space="preserve">1.4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 </t>
  </si>
  <si>
    <t>коды целевых статей</t>
  </si>
  <si>
    <t xml:space="preserve">группы (группы и подгруппы) видов расходов  </t>
  </si>
  <si>
    <t>В  приложении о распределении бюджетных ассигнований по государственным программам и непрограммным направлениям деятельности указаны сведения</t>
  </si>
  <si>
    <t>Оценка показателя 1.4</t>
  </si>
  <si>
    <t xml:space="preserve">Калужская область </t>
  </si>
  <si>
    <t>Оценка показателя 1.6</t>
  </si>
  <si>
    <t>http://mosreg.ifinmon.ru/byudzhet-dlya-grazhdan/utverzhdennyj-zakon-o-byudzhete-moskovskoj-oblasti/#tab-id-3</t>
  </si>
  <si>
    <t>http://www.minfin39.ru/budget/current_year/</t>
  </si>
  <si>
    <t>http://volgafin.volganet.ru/norms/acts/4667/</t>
  </si>
  <si>
    <t>http://mfrno-a.ru/budgetnaya_politika/</t>
  </si>
  <si>
    <t>http://fin22.ru/bud/z2016/</t>
  </si>
  <si>
    <t>http://www.fin.amurobl.ru/normativnye-dokumenty.php?SECTION_ID=96</t>
  </si>
  <si>
    <t>http://dtf.avo.ru/index.php?option=com_content&amp;view=article&amp;id=236&amp;Itemid=25</t>
  </si>
  <si>
    <t>http://www.gfu.vrn.ru/bud001/zakon2016/</t>
  </si>
  <si>
    <t>http://depfin.adm44.ru/Budget/Zakon/zakon2016/index.aspx</t>
  </si>
  <si>
    <t>http://www.admlip.ru/economy/finances/pravovye-akty/</t>
  </si>
  <si>
    <t>http://orel-region.ru/index.php?head=17&amp;part=19&amp;formName=docsearch&amp;doc_type=2&amp;doc_organ=0&amp;fwords=&amp;number=&amp;date1f=%E4%E4-%EC%EC-%E3%E3%E3%E3&amp;date2f=%E4%E4-%EC%EC-%E3%E3%E3%E3&amp;date3f=%E4%E4-%EC%EC-%E3%E3%E3%E3&amp;x=35&amp;y=11</t>
  </si>
  <si>
    <t>http://minfin.ryazangov.ru/documents/documents_RO/</t>
  </si>
  <si>
    <t>Исходные данные и оценка показателя "1.1 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Российской Федерации, предназначенном для публикации бюджетных данных?"</t>
  </si>
  <si>
    <t>Первоначально принятый закон о бюджете должен быть опубликован на портале (сайте), предназначенном для публикации бюджетных данных, в течение 15 рабочих дней после принятия и сохраняться там, как минимум, до утверждения отчета об исполнении бюджета за 2016 год.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данным. В случае, если на момент проведения мониторинга документ не обнаружен, оценка показателя принимает значение 0 баллов.</t>
  </si>
  <si>
    <t>В целях оценки показателя учитывается приложение о распределении бюджетных ассигнований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бюджетов, с указанием кодов бюджетной классификации.</t>
  </si>
  <si>
    <t>2) приложение о распределении бюджетных ассигнований по государственным программам (государственным программам и непрограммным направлениям деятельности), если в нем не указаны коды бюджетной классификации.</t>
  </si>
  <si>
    <r>
      <t>1)</t>
    </r>
    <r>
      <rPr>
        <i/>
        <sz val="7"/>
        <color indexed="8"/>
        <rFont val="Times New Roman"/>
        <family val="1"/>
      </rPr>
      <t> </t>
    </r>
    <r>
      <rPr>
        <i/>
        <sz val="9"/>
        <color indexed="8"/>
        <rFont val="Times New Roman"/>
        <family val="1"/>
      </rPr>
      <t>приложение о распределении бюджетных асcигнований 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расходов;</t>
    </r>
  </si>
  <si>
    <t>Доля капитальных вложений в объекты государственной  собственности, распределенных по объектам законом о бюджете на 2016 год, в общем объеме капитальных вложений в объекты государственной собственности, предусмотренных законом о бюджете на 2016 год.</t>
  </si>
  <si>
    <t>В качестве капитальных вложений в объекты государственной собственности, распределенных по объектам, учитываются:</t>
  </si>
  <si>
    <t>В целях оценки показателя учитываются капитальные вложения в объекты государственной собственности, распределенные по объектам, для которых указан вид расходов 400 или его подгруппы и элементы. Расходы, отнесенные к видам расходов: 522 (субсидии на осуществление капитальных вложений в объекты государственной (муниципальной) собственности), 612 и 622 (субсидии бюджетным или автономным учреждениям на иные цели) в целях оценки показателя не учитываются.</t>
  </si>
  <si>
    <t>В случае, если для капитальных вложений в объекты государственной собственности в законе о бюджете не указан вид расходов, решение об их учете в целях оценки показателя принимает эксперт на основании сведений, содержащихся в законе о бюджете в описании соответствующей статьи расходов. Если на основании этих сведений невозможно определить капитальные вложения в объекты государственной собственности, оценка показателя принимает значение 0 баллов по причине невозможности расчета показателя.</t>
  </si>
  <si>
    <t>В целях оценки показателя учитываются сведения, содержащиеся в приложениях к закону о бюджете, таких как: ведомственная структура расходов, распределение бюджетных ассигнований по целевым статьям, адресная инвестиционная программа, распределение бюджетных ассигнований на предоставление бюджетных инвестиций юридическим лицам, распределением бюджетных ассигнований дорожного фонда и т.п. Сведения, не являющиеся составляющей частью первоначально принятого закона о бюджете на 2016 год (на 2016 год и плановый период 2017 и 2018 годов), в том числе правовые акты исполнительных органов государственной власти или аналитические материалы к проекту бюджета, в целях оценки показателя не учитываются.</t>
  </si>
  <si>
    <t>Если законом о бюджете на 2016 год (на 2016 год и плановый период 2017 и 2018 годов) не предусмотрены бюджетные ассигнования на осуществление в 2016 году капитальных вложений в объекты государственной собственности, производится корректировка максимального количества баллов для соответствующего субъекта Российской Федерации.</t>
  </si>
  <si>
    <t>Менее 65%  или расчет показателя невозможен</t>
  </si>
  <si>
    <t xml:space="preserve">Для расчета объема субсидий, распределенных по муниципальным образованиям, учитываются субсидии, распределение которых утверждено законом о бюджете по муниципальным образованиям в приложениях к закону или в текстовой части закона. Субсидии на софинансирование капитальных вложений в объекты государственной (муниципальной) собственности (522 вид расходов) учитывается в качестве распределенных по муниципальным образованиям также в случае, если в законе о бюджете указан конкретный объект, позволяющий однозначно определить, на территории какого муниципального образования будут осуществляться капитальные вложения. </t>
  </si>
  <si>
    <t>Если законом о бюджете на 2016 год (на 2016 год и плановый период 2017 и 2018 годов) не предусмотрены субсидии местным бюджетам на 2016 год, оценка показателя принимает значение 0 баллов.</t>
  </si>
  <si>
    <t>Менее 65% или расчет показателя невозможен</t>
  </si>
  <si>
    <t xml:space="preserve">Приложение 5 </t>
  </si>
  <si>
    <t>Источник данных в законе субъекта РФ о бюджете на 2016 год (2016 год и плановый период)</t>
  </si>
  <si>
    <t>Приложение 9</t>
  </si>
  <si>
    <t>Приложение 13</t>
  </si>
  <si>
    <t>Расчет показателя невозможен</t>
  </si>
  <si>
    <t>Содержится, но не отвечает требованиям</t>
  </si>
  <si>
    <t xml:space="preserve">Нет, не содержится </t>
  </si>
  <si>
    <t>Нет, не содержится</t>
  </si>
  <si>
    <t>Приложения 11, 24</t>
  </si>
  <si>
    <t>Приложение 4</t>
  </si>
  <si>
    <t>Приложение 10</t>
  </si>
  <si>
    <t>Приложение 15</t>
  </si>
  <si>
    <t>Приложение 11</t>
  </si>
  <si>
    <t>Приложение 17</t>
  </si>
  <si>
    <t>Приложение 8</t>
  </si>
  <si>
    <t>Приложение 16</t>
  </si>
  <si>
    <t>Приложение 21</t>
  </si>
  <si>
    <t>ВР 520</t>
  </si>
  <si>
    <t>ВР 500 с указанием на форму МБТ</t>
  </si>
  <si>
    <t>Приложение 11 табл. 2,4,5,20,21,22,23,24,25,26</t>
  </si>
  <si>
    <t>http://www.admoblkaluga.ru/main/work/finances/budget/obl_2016.php</t>
  </si>
  <si>
    <t>2016-2018</t>
  </si>
  <si>
    <t>Приложение 7</t>
  </si>
  <si>
    <t>нет распределения</t>
  </si>
  <si>
    <t>Приложение 6</t>
  </si>
  <si>
    <t>Приложение 13 таб. 3</t>
  </si>
  <si>
    <t>http://adm.rkursk.ru/index.php?id=693&amp;mat_id=50481</t>
  </si>
  <si>
    <t>Приложение 25</t>
  </si>
  <si>
    <t>Приложение 12</t>
  </si>
  <si>
    <t>Приложение 16 таб. 1, 2</t>
  </si>
  <si>
    <t>Приложение 1</t>
  </si>
  <si>
    <t>http://www.finsmol.ru/zbudget/nJvVo3p7</t>
  </si>
  <si>
    <t>Приложение 5, 6</t>
  </si>
  <si>
    <t>Приложение 8 таб. 5, 12, 16, 19, 25, 28</t>
  </si>
  <si>
    <t>http://portal.tverfin.ru/portal/Menu/Page/600</t>
  </si>
  <si>
    <t>Приложение 14</t>
  </si>
  <si>
    <t>http://www.yarregion.ru/depts/depfin/tmpPages/docs.aspx</t>
  </si>
  <si>
    <t>Приложение 5</t>
  </si>
  <si>
    <t>http://www.budget.mos.ru/BudgetAttachements_2016_2018</t>
  </si>
  <si>
    <t>Приложение 18, п.5 ст.8 Закона</t>
  </si>
  <si>
    <t>http://minfin.karelia.ru/pervonachal-nyj-bjudzhet-2/</t>
  </si>
  <si>
    <t>Приложение 14 таб. 3-11</t>
  </si>
  <si>
    <t>http://www.df35.ru/index.php?option=com_content&amp;view=category&amp;id=235&amp;Itemid=224</t>
  </si>
  <si>
    <t>Приложение 2</t>
  </si>
  <si>
    <t>Приложение 16 таб. 1-9</t>
  </si>
  <si>
    <t>Приложение 1, 2</t>
  </si>
  <si>
    <t xml:space="preserve">Приложение 14 </t>
  </si>
  <si>
    <t>http://www.budget.lenobl.ru/new/documents/</t>
  </si>
  <si>
    <t>Приложение 3, 5</t>
  </si>
  <si>
    <t>Приложение 83, 84, 86, 88, 90, 92, 93, 94, 95, 96, 98, 99, 101, 103, 105</t>
  </si>
  <si>
    <t>http://minfin.gov-murman.ru/open-budget/regional_budget/law_of_budget/</t>
  </si>
  <si>
    <t>http://finance.pskov.ru/doc/documents</t>
  </si>
  <si>
    <t>Приложение 17 таб. 1-43</t>
  </si>
  <si>
    <t>http://www.fincom.spb.ru/cf/activity/opendata/budget_for_people/details.htm?id=10276099@cmsArticle</t>
  </si>
  <si>
    <t>http://dfei.adm-nao.ru/zakony-o-byudzhete/</t>
  </si>
  <si>
    <t>http://www.minfin01-maykop.ru/Show/Category/7?ItemId=55&amp;headingId=</t>
  </si>
  <si>
    <t>http://minfin.kalmregion.ru/index.php?option=com_content&amp;view=article&amp;id=16%3A2011-03-14-12-50-11&amp;catid=4&amp;Itemid=6</t>
  </si>
  <si>
    <t>http://www.minfinkubani.ru/budget_execution/detail.php?ID=6288&amp;IBLOCK_ID=31&amp;str_date=31.12.2015</t>
  </si>
  <si>
    <t>https://minfin.astrobl.ru/site-page/zakony-o-byudzhete-ao</t>
  </si>
  <si>
    <t>Приложение 16 таб. 3</t>
  </si>
  <si>
    <t>http://www.mfri.ru/index.php/2013-12-01-16-49-08/obinfo?layout=default</t>
  </si>
  <si>
    <t>http://pravitelstvo.kbr.ru/oigv/minfin/budget/respublikanskij_bjudzhet.php</t>
  </si>
  <si>
    <t>Приложение 15, 18.1-18.4</t>
  </si>
  <si>
    <t>Приложение 12 таб. 10</t>
  </si>
  <si>
    <t>http://www.minfinchr.ru/respublikanskij-byudzhet/zakon-chechenskoj-respubliki-o-respublikanskom-byudzhete-s-prilozheniyami-v-aktualnoj-redaktsii</t>
  </si>
  <si>
    <t>-</t>
  </si>
  <si>
    <t>http://openbudsk.ru/content/proekt2016/zakon16.php</t>
  </si>
  <si>
    <t>http://portal.minfinrd.ru/Menu/Page/102</t>
  </si>
  <si>
    <t>http://www.minfinrm.ru/norm-akty-new/zakony/norm-prav-akty/budget-2016/</t>
  </si>
  <si>
    <t>Приложение 10 таб. 2, 3</t>
  </si>
  <si>
    <t>http://minfin.tatarstan.ru/rus/byudzhet-2016.htm?pub_id=453989</t>
  </si>
  <si>
    <t>Приложение 3</t>
  </si>
  <si>
    <t>Приложение 13, 14</t>
  </si>
  <si>
    <t>http://mfur.ru/budjet/formirovanie/2016/zakon2016.php</t>
  </si>
  <si>
    <t>http://budget.cap.ru/Show/Category/157?ItemId=375</t>
  </si>
  <si>
    <t>Приложение 10, 9</t>
  </si>
  <si>
    <t>Нет данных</t>
  </si>
  <si>
    <t>Наименование Приложения 1 не соответствует содержанию документа</t>
  </si>
  <si>
    <t>Текст Закона в графическом формате (pdf)</t>
  </si>
  <si>
    <t>Графический формат (pdf)</t>
  </si>
  <si>
    <t>http://dfto.ru/index.php/razdel/razdely/zakon-o-byudzhete</t>
  </si>
  <si>
    <t>Дата подписания закона о бюджете  на 2016 год (на 2016 год и плановый период 2017 и 2018 годов)</t>
  </si>
  <si>
    <t xml:space="preserve">http://dvinaland.ru/gov/-6x0eyecf </t>
  </si>
  <si>
    <t>Опубликован частично</t>
  </si>
  <si>
    <t>Для отдельных составляющих</t>
  </si>
  <si>
    <t>Приложение № 14 недоступно</t>
  </si>
  <si>
    <t>В целях расчета общего объема субсидий местным бюджетам, предусмотренных законом о бюджете, учитываются коды видов расходов: 520, 521, 522. В случае, если в законе в законе о бюджете указана только группы видов расходов, отнесение межбюджетных трансфертов к субсидиям местным бюджетам эксперт осуществляет  на основании сведений, содержащихся в законе о бюджете в описании соответствующей статьи расходов. Если на основании этих сведений невозможно определить форму межбюджетного трансферта, оценка показателя принимает значение 0 баллов по причине невозможности расчета показателя.</t>
  </si>
  <si>
    <t>Исходные данные и оценка показателя "1.2 Содержится ли в составе закона о бюджете приложение о прогнозируемых объемах поступлений по видам доходов?"</t>
  </si>
  <si>
    <t>Исходные данные и оценка показателя "1.3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бюджетов?"</t>
  </si>
  <si>
    <t>Исходные данные и оценка показателя "1.4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деятельности?"</t>
  </si>
  <si>
    <t>Приложения 1, 2</t>
  </si>
  <si>
    <t>Менее 65%</t>
  </si>
  <si>
    <t>Распределение не предусмотрено (0%)</t>
  </si>
  <si>
    <t>http://www.minfin.kirov.ru/otkrytyy-byudzhet/dlya-spetsialistov/oblastnoy-byudzhet/byudzhet-2016-2018/</t>
  </si>
  <si>
    <t>http://mf.nnov.ru/index.php?option=com_k2&amp;view=item&amp;layout=item&amp;id=31&amp;Itemid=260.</t>
  </si>
  <si>
    <t>http://finance.pnzreg.ru/budget/arz</t>
  </si>
  <si>
    <t>http://minfin-samara.ru/budget/laws_budget/order2016/7088/</t>
  </si>
  <si>
    <t>http://saratov.gov.ru/gov/auth/minfin/bud_sar_obl/2016/Law/Law.php</t>
  </si>
  <si>
    <t>http://ufo.ulntc.ru/index.php?mgf=budget&amp;slep=net</t>
  </si>
  <si>
    <t>http://www.finupr.kurganobl.ru/index.php?test=bud16</t>
  </si>
  <si>
    <t>http://minfin.midural.ru/document/category/20#document_list</t>
  </si>
  <si>
    <t>http://admtyumen.ru/ogv_ru/finance/finance/bugjet/more.htm?id=11346701@cmsArticle</t>
  </si>
  <si>
    <t>http://www.minfin74.ru/mBudget/law/</t>
  </si>
  <si>
    <t>http://www.yamalfin.ru/index.php?option=com_content&amp;view=article&amp;id=1720:-25112015-n-100-q-2016-q&amp;catid=122:2016-03-23-05-17-39&amp;Itemid=102</t>
  </si>
  <si>
    <t>http://www.minfin-altai.ru/regulatory/normativno_pravovye_akty/zakony/zakony_o_byudzhete_po_godam/the-laws-on-the-budget-2015.php</t>
  </si>
  <si>
    <t>http://minfinrb.ru/normbase/17/</t>
  </si>
  <si>
    <t>http://www.minfintuva.ru/index.php/npa</t>
  </si>
  <si>
    <t>http://openbudget.gfu.ru/budget/law/</t>
  </si>
  <si>
    <t>http://r-19.ru/authorities/ministry-of-finance-of-the-republic-of-khakassia/docs/byudzhet-respubliki-khakasiya-na-2016-god/</t>
  </si>
  <si>
    <t>http://www.ofukem.ru/content/blogsection/32/181</t>
  </si>
  <si>
    <t>http://www.mfnso.nso.ru/page/457</t>
  </si>
  <si>
    <t>http://mf.omskportal.ru/ru/RegionalPublicAuthorities/executivelist/MF/otkrbudg/zakonoblbudg/2016/zakon2016_1RED.html</t>
  </si>
  <si>
    <t>http://budget.sakha.gov.ru/ebudget/Menu/Page/272</t>
  </si>
  <si>
    <t>http://www.kamgov.ru/minfin/budzet-2016</t>
  </si>
  <si>
    <t>http://primorsky.ru/authorities/executive-agencies/departments/finance/laws.php</t>
  </si>
  <si>
    <t>https://minfin.khabkrai.ru/portal/Show/Content/992</t>
  </si>
  <si>
    <t>http://iis.minfin.49gov.ru/ebudget/Show/Content/51?ItemId=59</t>
  </si>
  <si>
    <t>http://sakhminfin.ru/index.php/zakon-o-byudzhete-sakhalinskoj-oblasti</t>
  </si>
  <si>
    <t>http://www.eao.ru/?p=4086</t>
  </si>
  <si>
    <t>http://xn--80atapud1a.xn--p1ai/power/administrative_setting/Dep_fin_ecom/budzet/</t>
  </si>
  <si>
    <t>http://minfin.rk.gov.ru/rus/info.php?id=628198</t>
  </si>
  <si>
    <t>http://www.minfin.orb.ru/budget/budget_region/</t>
  </si>
  <si>
    <t>http://www.ob.sev.gov.ru/byudzhet-dlya-grazhdan/doki</t>
  </si>
  <si>
    <t>Приложение 7 таб 1</t>
  </si>
  <si>
    <t>Приложение 20</t>
  </si>
  <si>
    <t>Приложение 8 таб. 1</t>
  </si>
  <si>
    <t>Приложение 11 таб. 5-7</t>
  </si>
  <si>
    <t>Приложение 10 таб. 1-11</t>
  </si>
  <si>
    <t>Приложение 10 таб. 1, 2, 3</t>
  </si>
  <si>
    <t>Приложение 13 таб. 4, 5</t>
  </si>
  <si>
    <t>Приложение 16, 18</t>
  </si>
  <si>
    <t>Приложение 12, 13</t>
  </si>
  <si>
    <t>Приложение 22 таб. 2.1 -2.12</t>
  </si>
  <si>
    <t>Приложение 11 таб. 3-13</t>
  </si>
  <si>
    <t xml:space="preserve">Приложение 13 таб. 3, п. 3 ст. 9 Закона </t>
  </si>
  <si>
    <t>Приложение 45-47</t>
  </si>
  <si>
    <t>Приложение 12-18</t>
  </si>
  <si>
    <t>Приложение 14 таб. 1.1-1.27</t>
  </si>
  <si>
    <t>Приложение 16 таб. 3-26, 56-62, 71</t>
  </si>
  <si>
    <t>Приложение 13 таб. 19-22</t>
  </si>
  <si>
    <t>Приложение 31, 32</t>
  </si>
  <si>
    <t>Приложение 12 таб. 1-26</t>
  </si>
  <si>
    <t>Приложение 20-25</t>
  </si>
  <si>
    <t>https://minfin.bashkortostan.ru/activity/18373/</t>
  </si>
  <si>
    <t>http://www.depfin.admhmao.ru/otkrytyy-byudzhet/</t>
  </si>
  <si>
    <t>Итого по разделу 1</t>
  </si>
  <si>
    <t>1.1.Опубликован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Российской Федерации, предназначенном для публикации бюджетных данных?</t>
  </si>
  <si>
    <t>Максимальное количество баллов</t>
  </si>
  <si>
    <t>%</t>
  </si>
  <si>
    <t>% от максимального количества баллов по разделу 1</t>
  </si>
  <si>
    <t>http://xn--h1aakfb4b.xn--80aaaac8algcbgbck3fl0q.xn--p1ai/documents/zakon/49053.html</t>
  </si>
  <si>
    <t>единый сельскохозяй-ственный налог</t>
  </si>
  <si>
    <t xml:space="preserve">по государственным программам и непрограммным направлениям деятельности </t>
  </si>
  <si>
    <t>…</t>
  </si>
  <si>
    <t>Общий объем субсидий местным бюджетам, предусмотренных законом о бюджете на 2016 год,  тыс. руб.</t>
  </si>
  <si>
    <t>Доля субсидий местным бюджетам, для которых в составе  закона о бюджете представлено  распределение по муниципальным образованиям, %</t>
  </si>
  <si>
    <t xml:space="preserve">К1            формат данных      </t>
  </si>
  <si>
    <t>Комментарий к оценке показателя и применению понижающих коэффициентов</t>
  </si>
  <si>
    <t>Приложение 13 таб. 13, 15</t>
  </si>
  <si>
    <t>Приложение 6 таб.2</t>
  </si>
  <si>
    <t>Частично</t>
  </si>
  <si>
    <t xml:space="preserve">ВР 500 с указанием (частично) на форму МБТ </t>
  </si>
  <si>
    <t>Объем субсидий местным бюджетам, для которых в составе закона о бюджете представлено  распределение по муниципальным образованиям, тыс. руб.</t>
  </si>
  <si>
    <t>Приложение 10 таб. 13-19, 22, 23</t>
  </si>
  <si>
    <t>ВР 500 с указанием (частично) на форму МБТ</t>
  </si>
  <si>
    <t>Субсидии местным бюджетам не предусмотрены</t>
  </si>
  <si>
    <t>Приложение 10 таб. 4-7</t>
  </si>
  <si>
    <t>Приложения 8, 9</t>
  </si>
  <si>
    <t>Приложения 13,15</t>
  </si>
  <si>
    <t>Только по программам</t>
  </si>
  <si>
    <t>Приложения 5,6</t>
  </si>
  <si>
    <t xml:space="preserve">Приложение 12 </t>
  </si>
  <si>
    <t>Приложения 17, 18</t>
  </si>
  <si>
    <t>Приложение 18 таб. 4-7</t>
  </si>
  <si>
    <t>Приложения 10, 12</t>
  </si>
  <si>
    <t>Приложения 9, 10</t>
  </si>
  <si>
    <t>По ссылке на Закон о бюджете на 2016 г. открывается Закон о внесении изменений в Закон о бюджете на 2015-2017 гг.</t>
  </si>
  <si>
    <t xml:space="preserve">Не открываются Приложения: 2, 4, 15, 16, 18(1), 18 (22), 18 (28) </t>
  </si>
  <si>
    <t>Наименования приложений  в нечитаемом формате</t>
  </si>
  <si>
    <t>Нет наименования Приложения 24, в Приложении 25 указано наименование "Приложение 27"</t>
  </si>
  <si>
    <t>Не указано наименование Приложения 21</t>
  </si>
  <si>
    <t>Закон опубликован раньше его подписания Губернатором области</t>
  </si>
  <si>
    <t>Указано одно и то же наименование для всех составляющих</t>
  </si>
  <si>
    <t>Отсутствует наименование закона</t>
  </si>
  <si>
    <r>
      <t>http://budget.permkrai.ru/budget/budget_law2016</t>
    </r>
    <r>
      <rPr>
        <sz val="8"/>
        <rFont val="Calibri"/>
        <family val="2"/>
      </rPr>
      <t xml:space="preserve">  ;  http://budget.perm.ru/acts/laws_pk/2015/</t>
    </r>
  </si>
  <si>
    <t xml:space="preserve">Приложение 9 </t>
  </si>
  <si>
    <t>Приложение 14 таб. 1-5,9-13</t>
  </si>
  <si>
    <t>Приложение 20 таб.1 закона</t>
  </si>
  <si>
    <t xml:space="preserve">Приложение 20 </t>
  </si>
  <si>
    <t>Представлены только сводные данные, без детализации по видам субсидий</t>
  </si>
  <si>
    <t>Ст.6 п.6 закона</t>
  </si>
  <si>
    <t>Приложения 14, 16</t>
  </si>
  <si>
    <t>Ст. 14 закона</t>
  </si>
  <si>
    <t>Ст. 13 закона</t>
  </si>
  <si>
    <t>Ст.16 п.1 пп.12-26 закона</t>
  </si>
  <si>
    <t>Мониторинг и оценка показателей раздела проведены в период с 01 февраля по 20 мая 2016 года.</t>
  </si>
  <si>
    <t>Исходные данные и оценка показателя "1.5.  Доля субсидий, распределенных законом о бюджете на 2016 год по муниципальным образованиям, в общем объеме субсидий, предусмотренных законом о бюджете на 2016 год местным бюджетам"</t>
  </si>
  <si>
    <t>Приложение 18 (в составе ведомственной структуры расходов, ГРБС 019)</t>
  </si>
  <si>
    <t xml:space="preserve">Мониторинг и оценка показателей раздела проведены в период с 01 февраля по 20 мая 2016 г. </t>
  </si>
  <si>
    <t xml:space="preserve">Комментарий к оценке показателя и применению понижающих коэффициентов </t>
  </si>
  <si>
    <t>Дата опубликования закона о бюджете на 2016 год (на 2016 год и плановый период 2017 и 2018 годов) в открытом доступе</t>
  </si>
  <si>
    <t>1.5. Доля субсидий, распределенных законом о бюджете на 2016 год по муниципальным образованиям, в общем объеме субсидий, предусмотренных законом о бюджете на 2016 год местным бюджетам</t>
  </si>
  <si>
    <t>АНКЕТА ДЛЯ СОСТАВЛЕНИЯ РЕЙТИНГА СУБЪЕКТОВ РОССИЙСКОЙ ФЕДЕРАЦИИ ПО УРОВНЮ ОТКРЫТОСТИ БЮДЖЕТНЫХ ДАННЫХ В 2016 ГОДУ *</t>
  </si>
  <si>
    <t>* Версия, уточненная по состоянию на 04.05.2016 г.</t>
  </si>
  <si>
    <t>1.2. Содержится ли в составе закона о бюджете приложение о прогнозируемых объемах поступлений по видам доходов?</t>
  </si>
  <si>
    <t>1.3. 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t>
  </si>
  <si>
    <t>1.4.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</t>
  </si>
  <si>
    <t>Ст.11 п.2 закона</t>
  </si>
  <si>
    <t>Приложение 17 таб.23, 24</t>
  </si>
  <si>
    <t>Представлено распределение по видам субсидий, без распределения по муниципальным образованиям</t>
  </si>
  <si>
    <t>Ст.16  закона</t>
  </si>
  <si>
    <t>Ст.18 п.15 закона</t>
  </si>
  <si>
    <t>Приложения 10, 11</t>
  </si>
  <si>
    <t>Ст.14 закона</t>
  </si>
  <si>
    <t xml:space="preserve">Приложения 3, 16 </t>
  </si>
  <si>
    <t>Ст.9 п.7 закона</t>
  </si>
  <si>
    <t>Приложение 2,3</t>
  </si>
  <si>
    <t>Приложение 9 к закону</t>
  </si>
  <si>
    <t>Ст.7 п.1 закона</t>
  </si>
  <si>
    <t xml:space="preserve">Приложение 19, ст.8 п.9 </t>
  </si>
  <si>
    <t>Ст.7 закона</t>
  </si>
  <si>
    <t>Приложение 21 таб. 1-6</t>
  </si>
  <si>
    <t>Ст.19 закона</t>
  </si>
  <si>
    <t>Ст.6 п.3 закона</t>
  </si>
  <si>
    <t>Ст.7 п.9, ВР 520</t>
  </si>
  <si>
    <t>Приложение 9 таб. 4, 13, 18, 22, 30, 31, 33, 37</t>
  </si>
  <si>
    <t>Приложения 13,14</t>
  </si>
  <si>
    <t>Дата проведения оценки</t>
  </si>
  <si>
    <t>в период с 1 февраля по 20 мая 2016 года</t>
  </si>
  <si>
    <t>Указана только группа вида расходов (500), иные сведения о форме межбюджетных трансфертов в законе о бюджете отсутствуют</t>
  </si>
  <si>
    <t>ВР 500 без указания на форму МБТ</t>
  </si>
  <si>
    <t>Ст.7 п.6 закона</t>
  </si>
  <si>
    <t>Ст.20 закона</t>
  </si>
  <si>
    <t>Ст.10 закона</t>
  </si>
  <si>
    <t>Ст.8 п.9 закона</t>
  </si>
  <si>
    <t>Приложения 16,18 к закону</t>
  </si>
  <si>
    <t>Ст.8 п.5 закона</t>
  </si>
  <si>
    <t>Ст.16 закона</t>
  </si>
  <si>
    <t>Представлены сводные данные в отношении части субсидий (3552990 тыс. руб.), без детализации по видам субсидий</t>
  </si>
  <si>
    <t>Статья 16 п.1 пп.19</t>
  </si>
  <si>
    <t>Указана только группа вида расходов (500), сведения о форме межбюджетных трансфертов в законе о бюджете отсутствуют</t>
  </si>
  <si>
    <t>ВР 521, 522</t>
  </si>
  <si>
    <t>Приложение 14 к закону</t>
  </si>
  <si>
    <t>Ст. 8 закона</t>
  </si>
  <si>
    <t>Период, на которпый утвержден бюджет</t>
  </si>
  <si>
    <t>Приложения 10; 16; 20 (таб. 3,4,5,6,26); 27; 30</t>
  </si>
  <si>
    <t>Источник данных в законе о бюджете субъекта РФ на 2016 год (на 2016 год и плановый период)</t>
  </si>
  <si>
    <t>об общем объеме субсидий местным бюджетам</t>
  </si>
  <si>
    <t>о распределении субсидий по муниципальным образованиям</t>
  </si>
  <si>
    <t>Закон опубликован через 23 рабочих дня после его подписания; согласно методике, должен быть опубликован в течение 15 рабочих дней после его подписания</t>
  </si>
  <si>
    <t>Закон опубликован через 3 месяца после его подписания; согласно методике, должен быть опубликован в течение 15 рабочих дней после его подписания</t>
  </si>
  <si>
    <t>Закон опубликован через 4 месяца после его подписания; согласно методике, должен быть опубликован в течение 15 рабочих дней после его подписания</t>
  </si>
  <si>
    <t>Закон опубликован через 17 рабочих дней после его подписания; согласно методике, должен быть опубликован в течение 15 рабочих дней после его подписания</t>
  </si>
  <si>
    <r>
      <t xml:space="preserve">Рейтинг субъектов Российской Федерации по разделу 1 "Характеристики первоначально утвержденного бюджета"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</si>
  <si>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r>
      <t xml:space="preserve">Рейтинг субъектов Российской Федерации по разделу 1 "Характеристики первоначально утвержденного бюджета" </t>
    </r>
    <r>
      <rPr>
        <sz val="9"/>
        <color indexed="8"/>
        <rFont val="Times New Roman"/>
        <family val="1"/>
      </rPr>
      <t>(группировка по федеральным округам)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</si>
</sst>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dd/mm/yy;@"/>
    <numFmt numFmtId="167" formatCode="_-* #,##0.0_р_._-;\-* #,##0.0_р_._-;_-* &quot;-&quot;?_р_.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60"/>
      <name val="Times New Roman"/>
      <family val="1"/>
    </font>
    <font>
      <sz val="10"/>
      <color indexed="8"/>
      <name val="Calibri"/>
      <family val="2"/>
    </font>
    <font>
      <u val="single"/>
      <sz val="8"/>
      <name val="Calibri"/>
      <family val="2"/>
    </font>
    <font>
      <b/>
      <sz val="8"/>
      <name val="Calibri"/>
      <family val="2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C00000"/>
      <name val="Times New Roman"/>
      <family val="1"/>
    </font>
    <font>
      <sz val="10"/>
      <color theme="1"/>
      <name val="Calibri"/>
      <family val="2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rgb="FFA6A6A6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0" fontId="75" fillId="0" borderId="0" xfId="0" applyFont="1" applyAlignment="1">
      <alignment/>
    </xf>
    <xf numFmtId="0" fontId="69" fillId="0" borderId="0" xfId="0" applyFont="1" applyAlignment="1">
      <alignment/>
    </xf>
    <xf numFmtId="0" fontId="3" fillId="13" borderId="10" xfId="0" applyFont="1" applyFill="1" applyBorder="1" applyAlignment="1">
      <alignment horizontal="left" vertical="center"/>
    </xf>
    <xf numFmtId="164" fontId="2" fillId="13" borderId="10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3" borderId="1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2" fontId="2" fillId="13" borderId="10" xfId="0" applyNumberFormat="1" applyFont="1" applyFill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1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2" fontId="3" fillId="0" borderId="10" xfId="42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3" fillId="13" borderId="10" xfId="0" applyFont="1" applyFill="1" applyBorder="1" applyAlignment="1">
      <alignment horizontal="left"/>
    </xf>
    <xf numFmtId="0" fontId="3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3" fillId="1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2" fillId="13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wrapText="1"/>
    </xf>
    <xf numFmtId="0" fontId="77" fillId="0" borderId="11" xfId="0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 indent="1"/>
    </xf>
    <xf numFmtId="49" fontId="77" fillId="0" borderId="11" xfId="0" applyNumberFormat="1" applyFont="1" applyBorder="1" applyAlignment="1">
      <alignment vertical="center" wrapText="1"/>
    </xf>
    <xf numFmtId="2" fontId="3" fillId="33" borderId="10" xfId="42" applyNumberFormat="1" applyFont="1" applyFill="1" applyBorder="1" applyAlignment="1">
      <alignment horizontal="left" vertical="center"/>
    </xf>
    <xf numFmtId="0" fontId="3" fillId="0" borderId="10" xfId="42" applyFont="1" applyBorder="1" applyAlignment="1">
      <alignment horizontal="left" vertical="center"/>
    </xf>
    <xf numFmtId="2" fontId="3" fillId="0" borderId="10" xfId="42" applyNumberFormat="1" applyFont="1" applyFill="1" applyBorder="1" applyAlignment="1">
      <alignment horizontal="left" vertical="center"/>
    </xf>
    <xf numFmtId="0" fontId="3" fillId="0" borderId="10" xfId="42" applyFont="1" applyFill="1" applyBorder="1" applyAlignment="1">
      <alignment vertical="center"/>
    </xf>
    <xf numFmtId="0" fontId="3" fillId="0" borderId="10" xfId="42" applyFont="1" applyFill="1" applyBorder="1" applyAlignment="1">
      <alignment horizontal="left" vertical="center"/>
    </xf>
    <xf numFmtId="2" fontId="3" fillId="0" borderId="10" xfId="42" applyNumberFormat="1" applyFont="1" applyBorder="1" applyAlignment="1">
      <alignment vertical="center"/>
    </xf>
    <xf numFmtId="16" fontId="2" fillId="33" borderId="10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 wrapText="1"/>
    </xf>
    <xf numFmtId="0" fontId="3" fillId="33" borderId="10" xfId="42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166" fontId="3" fillId="1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78" fillId="34" borderId="14" xfId="0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 wrapText="1"/>
    </xf>
    <xf numFmtId="0" fontId="77" fillId="35" borderId="16" xfId="0" applyFont="1" applyFill="1" applyBorder="1" applyAlignment="1">
      <alignment vertical="center" wrapText="1"/>
    </xf>
    <xf numFmtId="0" fontId="78" fillId="35" borderId="14" xfId="0" applyFont="1" applyFill="1" applyBorder="1" applyAlignment="1">
      <alignment vertical="center" wrapText="1"/>
    </xf>
    <xf numFmtId="0" fontId="78" fillId="35" borderId="15" xfId="0" applyFont="1" applyFill="1" applyBorder="1" applyAlignment="1">
      <alignment vertical="center" wrapText="1"/>
    </xf>
    <xf numFmtId="0" fontId="79" fillId="35" borderId="14" xfId="0" applyFont="1" applyFill="1" applyBorder="1" applyAlignment="1">
      <alignment horizontal="left" vertical="center" wrapText="1" indent="2"/>
    </xf>
    <xf numFmtId="0" fontId="8" fillId="35" borderId="15" xfId="0" applyFont="1" applyFill="1" applyBorder="1" applyAlignment="1">
      <alignment horizontal="left" vertical="center" wrapText="1" indent="2"/>
    </xf>
    <xf numFmtId="0" fontId="77" fillId="36" borderId="16" xfId="0" applyFont="1" applyFill="1" applyBorder="1" applyAlignment="1">
      <alignment vertical="center" wrapText="1"/>
    </xf>
    <xf numFmtId="0" fontId="78" fillId="36" borderId="14" xfId="0" applyFont="1" applyFill="1" applyBorder="1" applyAlignment="1">
      <alignment vertical="center" wrapText="1"/>
    </xf>
    <xf numFmtId="0" fontId="79" fillId="36" borderId="14" xfId="0" applyFont="1" applyFill="1" applyBorder="1" applyAlignment="1">
      <alignment horizontal="left" vertical="center" wrapText="1" indent="2"/>
    </xf>
    <xf numFmtId="0" fontId="78" fillId="36" borderId="15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80" fillId="34" borderId="16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horizontal="center"/>
    </xf>
    <xf numFmtId="164" fontId="81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4" fontId="72" fillId="0" borderId="10" xfId="0" applyNumberFormat="1" applyFont="1" applyBorder="1" applyAlignment="1">
      <alignment horizontal="center" vertical="center"/>
    </xf>
    <xf numFmtId="164" fontId="72" fillId="0" borderId="10" xfId="0" applyNumberFormat="1" applyFont="1" applyFill="1" applyBorder="1" applyAlignment="1">
      <alignment horizontal="center" vertical="center"/>
    </xf>
    <xf numFmtId="164" fontId="72" fillId="0" borderId="10" xfId="0" applyNumberFormat="1" applyFont="1" applyBorder="1" applyAlignment="1">
      <alignment horizontal="center" vertical="center"/>
    </xf>
    <xf numFmtId="164" fontId="72" fillId="33" borderId="1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3" fillId="33" borderId="0" xfId="0" applyFont="1" applyFill="1" applyAlignment="1">
      <alignment/>
    </xf>
    <xf numFmtId="4" fontId="73" fillId="33" borderId="0" xfId="0" applyNumberFormat="1" applyFont="1" applyFill="1" applyAlignment="1">
      <alignment/>
    </xf>
    <xf numFmtId="4" fontId="73" fillId="0" borderId="0" xfId="0" applyNumberFormat="1" applyFont="1" applyAlignment="1">
      <alignment horizontal="center"/>
    </xf>
    <xf numFmtId="0" fontId="83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72" fillId="0" borderId="10" xfId="0" applyNumberFormat="1" applyFont="1" applyBorder="1" applyAlignment="1">
      <alignment vertical="center"/>
    </xf>
    <xf numFmtId="167" fontId="72" fillId="0" borderId="10" xfId="61" applyNumberFormat="1" applyFont="1" applyBorder="1" applyAlignment="1">
      <alignment vertical="center"/>
    </xf>
    <xf numFmtId="0" fontId="3" fillId="0" borderId="0" xfId="42" applyFont="1" applyAlignment="1">
      <alignment vertical="center"/>
    </xf>
    <xf numFmtId="0" fontId="3" fillId="0" borderId="0" xfId="0" applyFont="1" applyAlignment="1">
      <alignment vertical="center"/>
    </xf>
    <xf numFmtId="0" fontId="3" fillId="13" borderId="10" xfId="0" applyFont="1" applyFill="1" applyBorder="1" applyAlignment="1">
      <alignment vertical="center"/>
    </xf>
    <xf numFmtId="0" fontId="3" fillId="0" borderId="10" xfId="42" applyFont="1" applyBorder="1" applyAlignment="1">
      <alignment vertical="center"/>
    </xf>
    <xf numFmtId="0" fontId="72" fillId="0" borderId="10" xfId="0" applyFont="1" applyBorder="1" applyAlignment="1">
      <alignment horizontal="left" vertical="center" wrapText="1"/>
    </xf>
    <xf numFmtId="0" fontId="44" fillId="0" borderId="10" xfId="42" applyFont="1" applyFill="1" applyBorder="1" applyAlignment="1">
      <alignment horizontal="left" vertical="center"/>
    </xf>
    <xf numFmtId="2" fontId="44" fillId="0" borderId="10" xfId="42" applyNumberFormat="1" applyFont="1" applyFill="1" applyBorder="1" applyAlignment="1">
      <alignment horizontal="left" vertical="center"/>
    </xf>
    <xf numFmtId="2" fontId="44" fillId="0" borderId="10" xfId="42" applyNumberFormat="1" applyFont="1" applyBorder="1" applyAlignment="1">
      <alignment horizontal="left" vertical="center"/>
    </xf>
    <xf numFmtId="2" fontId="44" fillId="0" borderId="17" xfId="42" applyNumberFormat="1" applyFont="1" applyFill="1" applyBorder="1" applyAlignment="1">
      <alignment horizontal="left" vertical="center"/>
    </xf>
    <xf numFmtId="2" fontId="44" fillId="0" borderId="18" xfId="42" applyNumberFormat="1" applyFont="1" applyFill="1" applyBorder="1" applyAlignment="1">
      <alignment horizontal="left" vertical="center"/>
    </xf>
    <xf numFmtId="0" fontId="44" fillId="0" borderId="10" xfId="42" applyFont="1" applyBorder="1" applyAlignment="1">
      <alignment horizontal="left" vertical="center"/>
    </xf>
    <xf numFmtId="0" fontId="44" fillId="0" borderId="0" xfId="42" applyFont="1" applyAlignment="1">
      <alignment vertical="center"/>
    </xf>
    <xf numFmtId="2" fontId="44" fillId="0" borderId="10" xfId="42" applyNumberFormat="1" applyFont="1" applyBorder="1" applyAlignment="1">
      <alignment vertical="center"/>
    </xf>
    <xf numFmtId="49" fontId="2" fillId="1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13" borderId="10" xfId="0" applyNumberFormat="1" applyFont="1" applyFill="1" applyBorder="1" applyAlignment="1">
      <alignment horizontal="left" vertical="center"/>
    </xf>
    <xf numFmtId="2" fontId="45" fillId="13" borderId="10" xfId="0" applyNumberFormat="1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center" vertical="center"/>
    </xf>
    <xf numFmtId="14" fontId="3" fillId="1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44" fillId="0" borderId="10" xfId="4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44" fillId="0" borderId="10" xfId="42" applyFont="1" applyBorder="1" applyAlignment="1">
      <alignment vertical="center"/>
    </xf>
    <xf numFmtId="0" fontId="14" fillId="1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165" fontId="12" fillId="33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/>
    </xf>
    <xf numFmtId="0" fontId="5" fillId="33" borderId="20" xfId="0" applyFont="1" applyFill="1" applyBorder="1" applyAlignment="1">
      <alignment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165" fontId="13" fillId="33" borderId="20" xfId="0" applyNumberFormat="1" applyFont="1" applyFill="1" applyBorder="1" applyAlignment="1">
      <alignment horizontal="center" vertical="center" wrapText="1"/>
    </xf>
    <xf numFmtId="165" fontId="5" fillId="33" borderId="20" xfId="0" applyNumberFormat="1" applyFont="1" applyFill="1" applyBorder="1" applyAlignment="1">
      <alignment horizontal="center" vertical="center" wrapText="1"/>
    </xf>
    <xf numFmtId="165" fontId="5" fillId="0" borderId="20" xfId="53" applyNumberFormat="1" applyFont="1" applyFill="1" applyBorder="1" applyAlignment="1">
      <alignment horizontal="center" vertical="center"/>
      <protection/>
    </xf>
    <xf numFmtId="1" fontId="80" fillId="0" borderId="20" xfId="0" applyNumberFormat="1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5" fillId="33" borderId="20" xfId="0" applyFont="1" applyFill="1" applyBorder="1" applyAlignment="1">
      <alignment vertical="center"/>
    </xf>
    <xf numFmtId="164" fontId="69" fillId="0" borderId="0" xfId="0" applyNumberFormat="1" applyFont="1" applyAlignment="1">
      <alignment/>
    </xf>
    <xf numFmtId="164" fontId="75" fillId="0" borderId="0" xfId="0" applyNumberFormat="1" applyFont="1" applyAlignment="1">
      <alignment/>
    </xf>
    <xf numFmtId="2" fontId="57" fillId="0" borderId="10" xfId="42" applyNumberFormat="1" applyBorder="1" applyAlignment="1">
      <alignment vertical="center"/>
    </xf>
    <xf numFmtId="0" fontId="13" fillId="13" borderId="20" xfId="0" applyFont="1" applyFill="1" applyBorder="1" applyAlignment="1">
      <alignment vertical="center" wrapText="1"/>
    </xf>
    <xf numFmtId="165" fontId="13" fillId="13" borderId="20" xfId="0" applyNumberFormat="1" applyFont="1" applyFill="1" applyBorder="1" applyAlignment="1">
      <alignment vertical="center" wrapText="1"/>
    </xf>
    <xf numFmtId="164" fontId="13" fillId="13" borderId="20" xfId="0" applyNumberFormat="1" applyFont="1" applyFill="1" applyBorder="1" applyAlignment="1">
      <alignment horizontal="center" vertical="center"/>
    </xf>
    <xf numFmtId="1" fontId="13" fillId="13" borderId="20" xfId="0" applyNumberFormat="1" applyFont="1" applyFill="1" applyBorder="1" applyAlignment="1">
      <alignment horizontal="center" vertical="center" wrapText="1"/>
    </xf>
    <xf numFmtId="1" fontId="13" fillId="13" borderId="20" xfId="0" applyNumberFormat="1" applyFont="1" applyFill="1" applyBorder="1" applyAlignment="1">
      <alignment vertical="center" wrapText="1"/>
    </xf>
    <xf numFmtId="165" fontId="13" fillId="13" borderId="20" xfId="0" applyNumberFormat="1" applyFont="1" applyFill="1" applyBorder="1" applyAlignment="1">
      <alignment horizontal="center" vertical="center" wrapText="1"/>
    </xf>
    <xf numFmtId="1" fontId="77" fillId="13" borderId="20" xfId="0" applyNumberFormat="1" applyFont="1" applyFill="1" applyBorder="1" applyAlignment="1">
      <alignment/>
    </xf>
    <xf numFmtId="0" fontId="76" fillId="0" borderId="0" xfId="0" applyFont="1" applyBorder="1" applyAlignment="1">
      <alignment horizontal="center" vertical="center"/>
    </xf>
    <xf numFmtId="165" fontId="78" fillId="0" borderId="10" xfId="0" applyNumberFormat="1" applyFont="1" applyBorder="1" applyAlignment="1">
      <alignment horizontal="center" vertical="center" wrapText="1"/>
    </xf>
    <xf numFmtId="2" fontId="57" fillId="0" borderId="10" xfId="42" applyNumberForma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49" fontId="77" fillId="35" borderId="11" xfId="0" applyNumberFormat="1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49" fontId="80" fillId="34" borderId="11" xfId="0" applyNumberFormat="1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center" vertical="center" wrapText="1"/>
    </xf>
    <xf numFmtId="49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49" fontId="77" fillId="36" borderId="11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Border="1" applyAlignment="1">
      <alignment/>
    </xf>
    <xf numFmtId="0" fontId="86" fillId="0" borderId="21" xfId="0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7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9" fontId="3" fillId="33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9" fontId="2" fillId="33" borderId="22" xfId="0" applyNumberFormat="1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39.ru/budget/current_year/" TargetMode="External" /><Relationship Id="rId2" Type="http://schemas.openxmlformats.org/officeDocument/2006/relationships/hyperlink" Target="http://mfrno-a.ru/" TargetMode="External" /><Relationship Id="rId3" Type="http://schemas.openxmlformats.org/officeDocument/2006/relationships/hyperlink" Target="http://sakhminfin.ru/index.php/zakon-o-byudzhete-sakhalinskoj-oblasti" TargetMode="External" /><Relationship Id="rId4" Type="http://schemas.openxmlformats.org/officeDocument/2006/relationships/hyperlink" Target="http://fin22.ru/bud/z2016/" TargetMode="External" /><Relationship Id="rId5" Type="http://schemas.openxmlformats.org/officeDocument/2006/relationships/hyperlink" Target="http://mari-el.gov.ru/minfin/Pages/budgpolicy.aspx" TargetMode="External" /><Relationship Id="rId6" Type="http://schemas.openxmlformats.org/officeDocument/2006/relationships/hyperlink" Target="http://www.minfin74.ru/mBudget/law/" TargetMode="External" /><Relationship Id="rId7" Type="http://schemas.openxmlformats.org/officeDocument/2006/relationships/hyperlink" Target="http://minfin.rk.gov.ru/rus/info.php?id=628198" TargetMode="External" /><Relationship Id="rId8" Type="http://schemas.openxmlformats.org/officeDocument/2006/relationships/hyperlink" Target="http://mosreg.ifinmon.ru/byudzhet-dlya-grazhdan/utverzhdennyj-zakon-o-byudzhete-moskovskoj-oblasti/#tab-id-3" TargetMode="External" /><Relationship Id="rId9" Type="http://schemas.openxmlformats.org/officeDocument/2006/relationships/hyperlink" Target="http://budget.bryanskoblfin.ru/Show/Category/10?ItemId=4" TargetMode="External" /><Relationship Id="rId10" Type="http://schemas.openxmlformats.org/officeDocument/2006/relationships/hyperlink" Target="http://beldepfin.ru/?page_id=4202" TargetMode="External" /><Relationship Id="rId11" Type="http://schemas.openxmlformats.org/officeDocument/2006/relationships/hyperlink" Target="http://www.gfu.vrn.ru/bud001/zakon2016/" TargetMode="External" /><Relationship Id="rId12" Type="http://schemas.openxmlformats.org/officeDocument/2006/relationships/hyperlink" Target="http://depfin.adm44.ru/Budget/Zakon/zakon2016/index.aspx" TargetMode="External" /><Relationship Id="rId13" Type="http://schemas.openxmlformats.org/officeDocument/2006/relationships/hyperlink" Target="http://orel-region.ru/index.php?head=17&amp;part=19&amp;formName=docsearch&amp;doc_type=2&amp;doc_organ=0&amp;fwords=&amp;number=&amp;date1f=%E4%E4-%EC%EC-%E3%E3%E3%E3&amp;date2f=%E4%E4-%EC%EC-%E3%E3%E3%E3&amp;date3f=%E4%E4-%EC%EC-%E3%E3%E3%E3&amp;x=35&amp;y=11" TargetMode="External" /><Relationship Id="rId14" Type="http://schemas.openxmlformats.org/officeDocument/2006/relationships/hyperlink" Target="http://minfin.ryazangov.ru/documents/documents_RO/" TargetMode="External" /><Relationship Id="rId15" Type="http://schemas.openxmlformats.org/officeDocument/2006/relationships/hyperlink" Target="http://fin.tmbreg.ru/6347/2010/8065.html" TargetMode="External" /><Relationship Id="rId16" Type="http://schemas.openxmlformats.org/officeDocument/2006/relationships/hyperlink" Target="http://portal.tverfin.ru/portal/Menu/Page/600" TargetMode="External" /><Relationship Id="rId17" Type="http://schemas.openxmlformats.org/officeDocument/2006/relationships/hyperlink" Target="http://minfin.karelia.ru/pervonachal-nyj-bjudzhet-2/" TargetMode="External" /><Relationship Id="rId18" Type="http://schemas.openxmlformats.org/officeDocument/2006/relationships/hyperlink" Target="http://minfin.rkomi.ru/minfin_rkomi/minfin_rbudj/budjet/" TargetMode="External" /><Relationship Id="rId19" Type="http://schemas.openxmlformats.org/officeDocument/2006/relationships/hyperlink" Target="http://www.df35.ru/index.php?option=com_content&amp;view=category&amp;id=235&amp;Itemid=224" TargetMode="External" /><Relationship Id="rId20" Type="http://schemas.openxmlformats.org/officeDocument/2006/relationships/hyperlink" Target="http://adm.rkursk.ru/index.php?id=693&amp;mat_id=50481" TargetMode="External" /><Relationship Id="rId21" Type="http://schemas.openxmlformats.org/officeDocument/2006/relationships/hyperlink" Target="http://volgafin.volganet.ru/norms/acts/4667/" TargetMode="External" /><Relationship Id="rId22" Type="http://schemas.openxmlformats.org/officeDocument/2006/relationships/hyperlink" Target="http://www.minfin.donland.ru/docs/s/4" TargetMode="External" /><Relationship Id="rId23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 /><Relationship Id="rId24" Type="http://schemas.openxmlformats.org/officeDocument/2006/relationships/hyperlink" Target="http://pravitelstvo.kbr.ru/oigv/minfin/budget/respublikanskij_bjudzhet.php" TargetMode="External" /><Relationship Id="rId25" Type="http://schemas.openxmlformats.org/officeDocument/2006/relationships/hyperlink" Target="http://www.minfinrm.ru/norm-akty-new/zakony/norm-prav-akty/budget-2016/" TargetMode="External" /><Relationship Id="rId26" Type="http://schemas.openxmlformats.org/officeDocument/2006/relationships/hyperlink" Target="http://dfei.adm-nao.ru/zakony-o-byudzhete/" TargetMode="External" /><Relationship Id="rId27" Type="http://schemas.openxmlformats.org/officeDocument/2006/relationships/hyperlink" Target="http://www.admoblkaluga.ru/main/work/finances/budget/obl_2016.php" TargetMode="External" /><Relationship Id="rId28" Type="http://schemas.openxmlformats.org/officeDocument/2006/relationships/hyperlink" Target="http://df.ivanovoobl.ru/budget/zakon-ob-oblastnom-byudzhete/" TargetMode="External" /><Relationship Id="rId29" Type="http://schemas.openxmlformats.org/officeDocument/2006/relationships/hyperlink" Target="http://dtf.avo.ru/index.php?option=com_content&amp;view=article&amp;id=236&amp;Itemid=25" TargetMode="External" /><Relationship Id="rId30" Type="http://schemas.openxmlformats.org/officeDocument/2006/relationships/hyperlink" Target="http://www.yarregion.ru/depts/depfin/tmpPages/docs.aspx" TargetMode="External" /><Relationship Id="rId31" Type="http://schemas.openxmlformats.org/officeDocument/2006/relationships/hyperlink" Target="http://www.budget.mos.ru/BudgetAttachements_2016_2018" TargetMode="External" /><Relationship Id="rId32" Type="http://schemas.openxmlformats.org/officeDocument/2006/relationships/hyperlink" Target="http://dvinaland.ru/gov/-6x0eyecf" TargetMode="External" /><Relationship Id="rId33" Type="http://schemas.openxmlformats.org/officeDocument/2006/relationships/hyperlink" Target="http://finance.pskov.ru/doc/documents" TargetMode="External" /><Relationship Id="rId34" Type="http://schemas.openxmlformats.org/officeDocument/2006/relationships/hyperlink" Target="http://www.fincom.spb.ru/cf/activity/opendata/budget_for_people/details.htm?id=10276099@cmsArticle" TargetMode="External" /><Relationship Id="rId35" Type="http://schemas.openxmlformats.org/officeDocument/2006/relationships/hyperlink" Target="http://www.belduma.ru/draft/draft_detail.php?fold=015&amp;fn=4485-15" TargetMode="External" /><Relationship Id="rId36" Type="http://schemas.openxmlformats.org/officeDocument/2006/relationships/hyperlink" Target="http://minfin.rk.gov.ru/rus/info.php?id=617363" TargetMode="External" /><Relationship Id="rId37" Type="http://schemas.openxmlformats.org/officeDocument/2006/relationships/hyperlink" Target="http://beldepfin.ru/?page_id=4202" TargetMode="External" /><Relationship Id="rId38" Type="http://schemas.openxmlformats.org/officeDocument/2006/relationships/hyperlink" Target="http://openbudsk.ru/content/proekt2016/zakon16.php" TargetMode="External" /><Relationship Id="rId39" Type="http://schemas.openxmlformats.org/officeDocument/2006/relationships/hyperlink" Target="http://mf.nnov.ru/index.php?option=com_k2&amp;view=item&amp;layout=item&amp;id=31&amp;Itemid=260." TargetMode="External" /><Relationship Id="rId40" Type="http://schemas.openxmlformats.org/officeDocument/2006/relationships/hyperlink" Target="http://minfin-samara.ru/budget/laws_budget/order2016/7088/" TargetMode="External" /><Relationship Id="rId41" Type="http://schemas.openxmlformats.org/officeDocument/2006/relationships/hyperlink" Target="http://www.minfin-altai.ru/regulatory/normativno_pravovye_akty/zakony/zakony_o_byudzhete_po_godam/the-laws-on-the-budget-2015.php" TargetMode="External" /><Relationship Id="rId42" Type="http://schemas.openxmlformats.org/officeDocument/2006/relationships/hyperlink" Target="http://minfin.krskstate.ru/openbudget/budget" TargetMode="External" /><Relationship Id="rId43" Type="http://schemas.openxmlformats.org/officeDocument/2006/relationships/hyperlink" Target="http://www.fin.amurobl.ru/normativnye-dokumenty.php?SECTION_ID=96" TargetMode="External" /><Relationship Id="rId44" Type="http://schemas.openxmlformats.org/officeDocument/2006/relationships/hyperlink" Target="http://www.minfinkubani.ru/budget_execution/detail.php?ID=6288&amp;IBLOCK_ID=31&amp;str_date=31.12.2015" TargetMode="External" /><Relationship Id="rId45" Type="http://schemas.openxmlformats.org/officeDocument/2006/relationships/hyperlink" Target="https://minfin.astrobl.ru/site-page/zakony-o-byudzhete-ao" TargetMode="External" /><Relationship Id="rId46" Type="http://schemas.openxmlformats.org/officeDocument/2006/relationships/hyperlink" Target="http://portal.minfinrd.ru/Menu/Page/102" TargetMode="External" /><Relationship Id="rId47" Type="http://schemas.openxmlformats.org/officeDocument/2006/relationships/hyperlink" Target="http://www.mfri.ru/index.php/2013-12-01-16-49-08/obinfo?layout=default" TargetMode="External" /><Relationship Id="rId48" Type="http://schemas.openxmlformats.org/officeDocument/2006/relationships/hyperlink" Target="http://www.minfinchr.ru/respublikanskij-byudzhet/zakon-chechenskoj-respubliki-o-respublikanskom-byudzhete-s-prilozheniyami-v-aktualnoj-redaktsii" TargetMode="External" /><Relationship Id="rId49" Type="http://schemas.openxmlformats.org/officeDocument/2006/relationships/hyperlink" Target="http://minfin.tatarstan.ru/rus/byudzhet-2016.htm?pub_id=453989" TargetMode="External" /><Relationship Id="rId50" Type="http://schemas.openxmlformats.org/officeDocument/2006/relationships/hyperlink" Target="http://mfur.ru/budjet/formirovanie/2016/zakon2016.php" TargetMode="External" /><Relationship Id="rId51" Type="http://schemas.openxmlformats.org/officeDocument/2006/relationships/hyperlink" Target="http://www.depfin.admhmao.ru/otkrytyy-byudzhet/" TargetMode="External" /><Relationship Id="rId52" Type="http://schemas.openxmlformats.org/officeDocument/2006/relationships/hyperlink" Target="http://openbudget.gfu.ru/budget/law/" TargetMode="External" /><Relationship Id="rId53" Type="http://schemas.openxmlformats.org/officeDocument/2006/relationships/hyperlink" Target="http://www.ob.sev.gov.ru/byudzhet-dlya-grazhdan/doki" TargetMode="External" /><Relationship Id="rId54" Type="http://schemas.openxmlformats.org/officeDocument/2006/relationships/hyperlink" Target="http://minfinrb.ru/normbase/17/" TargetMode="External" /><Relationship Id="rId55" Type="http://schemas.openxmlformats.org/officeDocument/2006/relationships/hyperlink" Target="http://www.admlip.ru/economy/finances/pravovye-akty/" TargetMode="External" /><Relationship Id="rId56" Type="http://schemas.openxmlformats.org/officeDocument/2006/relationships/hyperlink" Target="http://www.finsmol.ru/zbudget/nJvVo3p7" TargetMode="External" /><Relationship Id="rId57" Type="http://schemas.openxmlformats.org/officeDocument/2006/relationships/hyperlink" Target="http://dfto.ru/index.php/razdel/razdely/zakon-o-byudzhete" TargetMode="External" /><Relationship Id="rId58" Type="http://schemas.openxmlformats.org/officeDocument/2006/relationships/hyperlink" Target="http://www.budget.lenobl.ru/new/documents/" TargetMode="External" /><Relationship Id="rId59" Type="http://schemas.openxmlformats.org/officeDocument/2006/relationships/hyperlink" Target="http://minfin.gov-murman.ru/open-budget/regional_budget/law_of_budget/" TargetMode="External" /><Relationship Id="rId60" Type="http://schemas.openxmlformats.org/officeDocument/2006/relationships/hyperlink" Target="http://www.minfin01-maykop.ru/Show/Category/7?ItemId=55&amp;headingId=" TargetMode="External" /><Relationship Id="rId61" Type="http://schemas.openxmlformats.org/officeDocument/2006/relationships/hyperlink" Target="http://minfin.kalmregion.ru/index.php?option=com_content&amp;view=article&amp;id=16%3A2011-03-14-12-50-11&amp;catid=4&amp;Itemid=6" TargetMode="External" /><Relationship Id="rId62" Type="http://schemas.openxmlformats.org/officeDocument/2006/relationships/hyperlink" Target="https://minfin.bashkortostan.ru/activity/18373/" TargetMode="External" /><Relationship Id="rId63" Type="http://schemas.openxmlformats.org/officeDocument/2006/relationships/hyperlink" Target="http://budget.cap.ru/Show/Category/157?ItemId=375" TargetMode="External" /><Relationship Id="rId64" Type="http://schemas.openxmlformats.org/officeDocument/2006/relationships/hyperlink" Target="http://www.minfin.kirov.ru/otkrytyy-byudzhet/dlya-spetsialistov/oblastnoy-byudzhet/byudzhet-2016-2018/" TargetMode="External" /><Relationship Id="rId65" Type="http://schemas.openxmlformats.org/officeDocument/2006/relationships/hyperlink" Target="http://www.minfin.orb.ru/budget/budget_region/" TargetMode="External" /><Relationship Id="rId66" Type="http://schemas.openxmlformats.org/officeDocument/2006/relationships/hyperlink" Target="http://finance.pnzreg.ru/budget/arz" TargetMode="External" /><Relationship Id="rId67" Type="http://schemas.openxmlformats.org/officeDocument/2006/relationships/hyperlink" Target="http://saratov.gov.ru/gov/auth/minfin/bud_sar_obl/2016/Law/Law.php" TargetMode="External" /><Relationship Id="rId68" Type="http://schemas.openxmlformats.org/officeDocument/2006/relationships/hyperlink" Target="http://ufo.ulntc.ru/index.php?mgf=budget&amp;slep=net" TargetMode="External" /><Relationship Id="rId69" Type="http://schemas.openxmlformats.org/officeDocument/2006/relationships/hyperlink" Target="http://www.finupr.kurganobl.ru/index.php?test=bud16" TargetMode="External" /><Relationship Id="rId70" Type="http://schemas.openxmlformats.org/officeDocument/2006/relationships/hyperlink" Target="http://minfin.midural.ru/document/category/20#document_list" TargetMode="External" /><Relationship Id="rId71" Type="http://schemas.openxmlformats.org/officeDocument/2006/relationships/hyperlink" Target="http://admtyumen.ru/ogv_ru/finance/finance/bugjet/more.htm?id=11346701@cmsArticle" TargetMode="External" /><Relationship Id="rId72" Type="http://schemas.openxmlformats.org/officeDocument/2006/relationships/hyperlink" Target="http://www.yamalfin.ru/index.php?option=com_content&amp;view=article&amp;id=1720:-25112015-n-100-q-2016-q&amp;catid=122:2016-03-23-05-17-39&amp;Itemid=102" TargetMode="External" /><Relationship Id="rId73" Type="http://schemas.openxmlformats.org/officeDocument/2006/relationships/hyperlink" Target="http://www.minfintuva.ru/index.php/npa" TargetMode="External" /><Relationship Id="rId74" Type="http://schemas.openxmlformats.org/officeDocument/2006/relationships/hyperlink" Target="http://r-19.ru/authorities/ministry-of-finance-of-the-republic-of-khakassia/docs/byudzhet-respubliki-khakasiya-na-2016-god/" TargetMode="External" /><Relationship Id="rId75" Type="http://schemas.openxmlformats.org/officeDocument/2006/relationships/hyperlink" Target="http://www.ofukem.ru/content/blogsection/32/181" TargetMode="External" /><Relationship Id="rId76" Type="http://schemas.openxmlformats.org/officeDocument/2006/relationships/hyperlink" Target="http://www.mfnso.nso.ru/page/457" TargetMode="External" /><Relationship Id="rId77" Type="http://schemas.openxmlformats.org/officeDocument/2006/relationships/hyperlink" Target="http://mf.omskportal.ru/ru/RegionalPublicAuthorities/executivelist/MF/otkrbudg/zakonoblbudg/2016/zakon2016_1RED.html" TargetMode="External" /><Relationship Id="rId78" Type="http://schemas.openxmlformats.org/officeDocument/2006/relationships/hyperlink" Target="http://acts.findep.org/acts.html" TargetMode="External" /><Relationship Id="rId79" Type="http://schemas.openxmlformats.org/officeDocument/2006/relationships/hyperlink" Target="http://budget.sakha.gov.ru/ebudget/Menu/Page/272" TargetMode="External" /><Relationship Id="rId80" Type="http://schemas.openxmlformats.org/officeDocument/2006/relationships/hyperlink" Target="http://www.kamgov.ru/minfin/budzet-2016" TargetMode="External" /><Relationship Id="rId81" Type="http://schemas.openxmlformats.org/officeDocument/2006/relationships/hyperlink" Target="http://primorsky.ru/authorities/executive-agencies/departments/finance/laws.php" TargetMode="External" /><Relationship Id="rId82" Type="http://schemas.openxmlformats.org/officeDocument/2006/relationships/hyperlink" Target="https://minfin.khabkrai.ru/portal/Show/Content/992" TargetMode="External" /><Relationship Id="rId83" Type="http://schemas.openxmlformats.org/officeDocument/2006/relationships/hyperlink" Target="http://iis.minfin.49gov.ru/ebudget/Show/Content/51?ItemId=59" TargetMode="External" /><Relationship Id="rId84" Type="http://schemas.openxmlformats.org/officeDocument/2006/relationships/hyperlink" Target="http://www.eao.ru/?p=4086" TargetMode="External" /><Relationship Id="rId85" Type="http://schemas.openxmlformats.org/officeDocument/2006/relationships/hyperlink" Target="http://&#1095;&#1091;&#1082;&#1086;&#1090;&#1082;&#1072;.&#1088;&#1092;/power/administrative_setting/Dep_fin_ecom/budzet/" TargetMode="External" /><Relationship Id="rId86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documents/zakon/49053.html" TargetMode="External" /><Relationship Id="rId87" Type="http://schemas.openxmlformats.org/officeDocument/2006/relationships/comments" Target="../comments4.xml" /><Relationship Id="rId88" Type="http://schemas.openxmlformats.org/officeDocument/2006/relationships/vmlDrawing" Target="../drawings/vmlDrawing1.vml" /><Relationship Id="rId8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fu.vrn.ru/bud001/przakona2016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80" workbookViewId="0" topLeftCell="A1">
      <pane ySplit="4" topLeftCell="A80" activePane="bottomLeft" state="frozen"/>
      <selection pane="topLeft" activeCell="A1" sqref="A1"/>
      <selection pane="bottomLeft" activeCell="C92" sqref="C92:C93"/>
    </sheetView>
  </sheetViews>
  <sheetFormatPr defaultColWidth="9.140625" defaultRowHeight="15"/>
  <cols>
    <col min="1" max="1" width="34.8515625" style="18" customWidth="1"/>
    <col min="2" max="2" width="10.00390625" style="18" customWidth="1"/>
    <col min="3" max="3" width="13.421875" style="18" customWidth="1"/>
    <col min="4" max="4" width="10.421875" style="18" customWidth="1"/>
    <col min="5" max="5" width="19.7109375" style="18" customWidth="1"/>
    <col min="6" max="8" width="16.7109375" style="18" customWidth="1"/>
    <col min="9" max="9" width="17.00390625" style="18" customWidth="1"/>
    <col min="10" max="16384" width="9.140625" style="18" customWidth="1"/>
  </cols>
  <sheetData>
    <row r="1" spans="1:9" ht="23.25" customHeight="1">
      <c r="A1" s="189" t="s">
        <v>481</v>
      </c>
      <c r="B1" s="190"/>
      <c r="C1" s="190"/>
      <c r="D1" s="190"/>
      <c r="E1" s="190"/>
      <c r="F1" s="190"/>
      <c r="G1" s="190"/>
      <c r="H1" s="190"/>
      <c r="I1" s="190"/>
    </row>
    <row r="2" spans="1:9" ht="21.75" customHeight="1">
      <c r="A2" s="154" t="s">
        <v>455</v>
      </c>
      <c r="B2" s="155" t="s">
        <v>456</v>
      </c>
      <c r="C2" s="156"/>
      <c r="D2" s="106"/>
      <c r="E2" s="106"/>
      <c r="F2" s="186"/>
      <c r="G2" s="186"/>
      <c r="H2" s="186"/>
      <c r="I2" s="186"/>
    </row>
    <row r="3" spans="1:9" ht="150" customHeight="1">
      <c r="A3" s="157" t="s">
        <v>108</v>
      </c>
      <c r="B3" s="158" t="s">
        <v>93</v>
      </c>
      <c r="C3" s="158" t="s">
        <v>377</v>
      </c>
      <c r="D3" s="158" t="s">
        <v>373</v>
      </c>
      <c r="E3" s="159" t="s">
        <v>374</v>
      </c>
      <c r="F3" s="159" t="s">
        <v>432</v>
      </c>
      <c r="G3" s="159" t="s">
        <v>433</v>
      </c>
      <c r="H3" s="159" t="s">
        <v>434</v>
      </c>
      <c r="I3" s="160" t="s">
        <v>429</v>
      </c>
    </row>
    <row r="4" spans="1:9" ht="15.75" customHeight="1">
      <c r="A4" s="161" t="s">
        <v>90</v>
      </c>
      <c r="B4" s="162" t="s">
        <v>95</v>
      </c>
      <c r="C4" s="162" t="s">
        <v>376</v>
      </c>
      <c r="D4" s="162" t="s">
        <v>91</v>
      </c>
      <c r="E4" s="161" t="s">
        <v>91</v>
      </c>
      <c r="F4" s="163" t="s">
        <v>91</v>
      </c>
      <c r="G4" s="163" t="s">
        <v>91</v>
      </c>
      <c r="H4" s="163" t="s">
        <v>91</v>
      </c>
      <c r="I4" s="163" t="s">
        <v>91</v>
      </c>
    </row>
    <row r="5" spans="1:9" s="109" customFormat="1" ht="15" customHeight="1">
      <c r="A5" s="107" t="s">
        <v>375</v>
      </c>
      <c r="B5" s="108"/>
      <c r="C5" s="108"/>
      <c r="D5" s="153">
        <f aca="true" t="shared" si="0" ref="D5:D36">SUM(E5:I5)</f>
        <v>12</v>
      </c>
      <c r="E5" s="153">
        <v>4</v>
      </c>
      <c r="F5" s="187">
        <v>2</v>
      </c>
      <c r="G5" s="187">
        <v>2</v>
      </c>
      <c r="H5" s="187">
        <v>2</v>
      </c>
      <c r="I5" s="187">
        <v>2</v>
      </c>
    </row>
    <row r="6" spans="1:9" ht="15.75" customHeight="1">
      <c r="A6" s="164" t="s">
        <v>30</v>
      </c>
      <c r="B6" s="165" t="str">
        <f>RANK(C6,$C$6:$C$90)&amp;IF(COUNTIF($C$6:$C$90,C6)&gt;1,"-"&amp;RANK(C6,$C$6:$C$90)+COUNTIF($C$6:$C$90,C6)-1,"")</f>
        <v>1-4</v>
      </c>
      <c r="C6" s="166">
        <f aca="true" t="shared" si="1" ref="C6:C37">D6/$D$5*100</f>
        <v>100</v>
      </c>
      <c r="D6" s="166">
        <f t="shared" si="0"/>
        <v>12</v>
      </c>
      <c r="E6" s="167">
        <f>'1.1'!M41</f>
        <v>4</v>
      </c>
      <c r="F6" s="168">
        <f>'1.2'!Q40</f>
        <v>2</v>
      </c>
      <c r="G6" s="168">
        <f>'1.3'!D38</f>
        <v>2</v>
      </c>
      <c r="H6" s="168">
        <f>'1.4'!F41</f>
        <v>2</v>
      </c>
      <c r="I6" s="168">
        <f>'1.5'!I44</f>
        <v>2</v>
      </c>
    </row>
    <row r="7" spans="1:9" ht="15.75" customHeight="1">
      <c r="A7" s="164" t="s">
        <v>32</v>
      </c>
      <c r="B7" s="165" t="str">
        <f aca="true" t="shared" si="2" ref="B7:B70">RANK(C7,$C$6:$C$90)&amp;IF(COUNTIF($C$6:$C$90,C7)&gt;1,"-"&amp;RANK(C7,$C$6:$C$90)+COUNTIF($C$6:$C$90,C7)-1,"")</f>
        <v>1-4</v>
      </c>
      <c r="C7" s="166">
        <f t="shared" si="1"/>
        <v>100</v>
      </c>
      <c r="D7" s="166">
        <f t="shared" si="0"/>
        <v>12</v>
      </c>
      <c r="E7" s="167">
        <f>'1.1'!M43</f>
        <v>4</v>
      </c>
      <c r="F7" s="168">
        <f>'1.2'!Q42</f>
        <v>2</v>
      </c>
      <c r="G7" s="168">
        <f>'1.3'!D40</f>
        <v>2</v>
      </c>
      <c r="H7" s="168">
        <f>'1.4'!F43</f>
        <v>2</v>
      </c>
      <c r="I7" s="168">
        <f>'1.5'!I46</f>
        <v>2</v>
      </c>
    </row>
    <row r="8" spans="1:9" ht="15.75" customHeight="1">
      <c r="A8" s="164" t="s">
        <v>35</v>
      </c>
      <c r="B8" s="165" t="str">
        <f t="shared" si="2"/>
        <v>1-4</v>
      </c>
      <c r="C8" s="166">
        <f t="shared" si="1"/>
        <v>100</v>
      </c>
      <c r="D8" s="166">
        <f t="shared" si="0"/>
        <v>12</v>
      </c>
      <c r="E8" s="167">
        <f>'1.1'!M46</f>
        <v>4</v>
      </c>
      <c r="F8" s="168">
        <f>'1.2'!Q45</f>
        <v>2</v>
      </c>
      <c r="G8" s="168">
        <f>'1.3'!D43</f>
        <v>2</v>
      </c>
      <c r="H8" s="168">
        <f>'1.4'!F46</f>
        <v>2</v>
      </c>
      <c r="I8" s="168">
        <f>'1.5'!I49</f>
        <v>2</v>
      </c>
    </row>
    <row r="9" spans="1:9" ht="15.75" customHeight="1">
      <c r="A9" s="164" t="s">
        <v>55</v>
      </c>
      <c r="B9" s="165" t="str">
        <f t="shared" si="2"/>
        <v>1-4</v>
      </c>
      <c r="C9" s="166">
        <f t="shared" si="1"/>
        <v>100</v>
      </c>
      <c r="D9" s="166">
        <f t="shared" si="0"/>
        <v>12</v>
      </c>
      <c r="E9" s="167">
        <f>'1.1'!M67</f>
        <v>4</v>
      </c>
      <c r="F9" s="168">
        <f>'1.2'!Q66</f>
        <v>2</v>
      </c>
      <c r="G9" s="168">
        <f>'1.3'!D64</f>
        <v>2</v>
      </c>
      <c r="H9" s="168">
        <f>'1.4'!F67</f>
        <v>2</v>
      </c>
      <c r="I9" s="168">
        <f>'1.5'!I70</f>
        <v>2</v>
      </c>
    </row>
    <row r="10" spans="1:9" ht="15.75" customHeight="1">
      <c r="A10" s="164" t="s">
        <v>26</v>
      </c>
      <c r="B10" s="165" t="str">
        <f t="shared" si="2"/>
        <v>5-6</v>
      </c>
      <c r="C10" s="166">
        <f t="shared" si="1"/>
        <v>91.66666666666666</v>
      </c>
      <c r="D10" s="166">
        <f t="shared" si="0"/>
        <v>11</v>
      </c>
      <c r="E10" s="167">
        <f>'1.1'!M37</f>
        <v>4</v>
      </c>
      <c r="F10" s="168">
        <f>'1.2'!Q36</f>
        <v>2</v>
      </c>
      <c r="G10" s="168">
        <f>'1.3'!D34</f>
        <v>2</v>
      </c>
      <c r="H10" s="168">
        <f>'1.4'!F37</f>
        <v>2</v>
      </c>
      <c r="I10" s="168">
        <f>'1.5'!I40</f>
        <v>1</v>
      </c>
    </row>
    <row r="11" spans="1:9" ht="15.75" customHeight="1">
      <c r="A11" s="164" t="s">
        <v>46</v>
      </c>
      <c r="B11" s="165" t="str">
        <f t="shared" si="2"/>
        <v>5-6</v>
      </c>
      <c r="C11" s="166">
        <f t="shared" si="1"/>
        <v>91.66666666666666</v>
      </c>
      <c r="D11" s="166">
        <f t="shared" si="0"/>
        <v>11</v>
      </c>
      <c r="E11" s="167">
        <f>'1.1'!M58</f>
        <v>4</v>
      </c>
      <c r="F11" s="168">
        <f>'1.2'!Q57</f>
        <v>2</v>
      </c>
      <c r="G11" s="168">
        <f>'1.3'!D55</f>
        <v>2</v>
      </c>
      <c r="H11" s="168">
        <f>'1.4'!F58</f>
        <v>2</v>
      </c>
      <c r="I11" s="168">
        <f>'1.5'!I61</f>
        <v>1</v>
      </c>
    </row>
    <row r="12" spans="1:9" ht="15.75" customHeight="1">
      <c r="A12" s="164" t="s">
        <v>3</v>
      </c>
      <c r="B12" s="165" t="str">
        <f t="shared" si="2"/>
        <v>7-29</v>
      </c>
      <c r="C12" s="166">
        <f t="shared" si="1"/>
        <v>83.33333333333334</v>
      </c>
      <c r="D12" s="166">
        <f t="shared" si="0"/>
        <v>10</v>
      </c>
      <c r="E12" s="167">
        <f>'1.1'!M14</f>
        <v>4</v>
      </c>
      <c r="F12" s="168">
        <f>'1.2'!Q13</f>
        <v>2</v>
      </c>
      <c r="G12" s="168">
        <f>'1.3'!D11</f>
        <v>2</v>
      </c>
      <c r="H12" s="168">
        <f>'1.4'!F14</f>
        <v>2</v>
      </c>
      <c r="I12" s="168">
        <f>'1.5'!I17</f>
        <v>0</v>
      </c>
    </row>
    <row r="13" spans="1:9" ht="15.75" customHeight="1">
      <c r="A13" s="164" t="s">
        <v>8</v>
      </c>
      <c r="B13" s="165" t="str">
        <f t="shared" si="2"/>
        <v>7-29</v>
      </c>
      <c r="C13" s="166">
        <f t="shared" si="1"/>
        <v>83.33333333333334</v>
      </c>
      <c r="D13" s="166">
        <f t="shared" si="0"/>
        <v>10</v>
      </c>
      <c r="E13" s="167">
        <f>'1.1'!M19</f>
        <v>4</v>
      </c>
      <c r="F13" s="168">
        <f>'1.2'!Q18</f>
        <v>2</v>
      </c>
      <c r="G13" s="168">
        <f>'1.3'!D16</f>
        <v>2</v>
      </c>
      <c r="H13" s="168">
        <f>'1.4'!F19</f>
        <v>2</v>
      </c>
      <c r="I13" s="168">
        <f>'1.5'!I22</f>
        <v>0</v>
      </c>
    </row>
    <row r="14" spans="1:9" s="17" customFormat="1" ht="15.75" customHeight="1">
      <c r="A14" s="164" t="s">
        <v>10</v>
      </c>
      <c r="B14" s="165" t="str">
        <f t="shared" si="2"/>
        <v>7-29</v>
      </c>
      <c r="C14" s="166">
        <f t="shared" si="1"/>
        <v>83.33333333333334</v>
      </c>
      <c r="D14" s="166">
        <f t="shared" si="0"/>
        <v>10</v>
      </c>
      <c r="E14" s="167">
        <f>'1.1'!M21</f>
        <v>4</v>
      </c>
      <c r="F14" s="168">
        <f>'1.2'!Q20</f>
        <v>2</v>
      </c>
      <c r="G14" s="168">
        <f>'1.3'!D18</f>
        <v>2</v>
      </c>
      <c r="H14" s="168">
        <f>'1.4'!F21</f>
        <v>2</v>
      </c>
      <c r="I14" s="168">
        <f>'1.5'!I24</f>
        <v>0</v>
      </c>
    </row>
    <row r="15" spans="1:9" ht="15.75" customHeight="1">
      <c r="A15" s="164" t="s">
        <v>12</v>
      </c>
      <c r="B15" s="165" t="str">
        <f t="shared" si="2"/>
        <v>7-29</v>
      </c>
      <c r="C15" s="166">
        <f t="shared" si="1"/>
        <v>83.33333333333334</v>
      </c>
      <c r="D15" s="166">
        <f t="shared" si="0"/>
        <v>10</v>
      </c>
      <c r="E15" s="167">
        <f>'1.1'!M23</f>
        <v>4</v>
      </c>
      <c r="F15" s="168">
        <f>'1.2'!Q22</f>
        <v>2</v>
      </c>
      <c r="G15" s="168">
        <f>'1.3'!D20</f>
        <v>2</v>
      </c>
      <c r="H15" s="168">
        <f>'1.4'!F23</f>
        <v>2</v>
      </c>
      <c r="I15" s="168">
        <f>'1.5'!I26</f>
        <v>0</v>
      </c>
    </row>
    <row r="16" spans="1:9" ht="15.75" customHeight="1">
      <c r="A16" s="164" t="s">
        <v>13</v>
      </c>
      <c r="B16" s="165" t="str">
        <f t="shared" si="2"/>
        <v>7-29</v>
      </c>
      <c r="C16" s="166">
        <f t="shared" si="1"/>
        <v>83.33333333333334</v>
      </c>
      <c r="D16" s="166">
        <f t="shared" si="0"/>
        <v>10</v>
      </c>
      <c r="E16" s="167">
        <f>'1.1'!M24</f>
        <v>4</v>
      </c>
      <c r="F16" s="168">
        <f>'1.2'!Q23</f>
        <v>2</v>
      </c>
      <c r="G16" s="168">
        <f>'1.3'!D21</f>
        <v>2</v>
      </c>
      <c r="H16" s="168">
        <f>'1.4'!F24</f>
        <v>2</v>
      </c>
      <c r="I16" s="168">
        <f>'1.5'!I27</f>
        <v>0</v>
      </c>
    </row>
    <row r="17" spans="1:9" ht="15.75" customHeight="1">
      <c r="A17" s="164" t="s">
        <v>15</v>
      </c>
      <c r="B17" s="165" t="str">
        <f t="shared" si="2"/>
        <v>7-29</v>
      </c>
      <c r="C17" s="166">
        <f t="shared" si="1"/>
        <v>83.33333333333334</v>
      </c>
      <c r="D17" s="166">
        <f t="shared" si="0"/>
        <v>10</v>
      </c>
      <c r="E17" s="167">
        <f>'1.1'!M26</f>
        <v>4</v>
      </c>
      <c r="F17" s="168">
        <f>'1.2'!Q25</f>
        <v>2</v>
      </c>
      <c r="G17" s="168">
        <f>'1.3'!D23</f>
        <v>2</v>
      </c>
      <c r="H17" s="168">
        <f>'1.4'!F26</f>
        <v>2</v>
      </c>
      <c r="I17" s="168">
        <f>'1.5'!I29</f>
        <v>0</v>
      </c>
    </row>
    <row r="18" spans="1:9" s="17" customFormat="1" ht="15.75" customHeight="1">
      <c r="A18" s="164" t="s">
        <v>22</v>
      </c>
      <c r="B18" s="165" t="str">
        <f t="shared" si="2"/>
        <v>7-29</v>
      </c>
      <c r="C18" s="166">
        <f t="shared" si="1"/>
        <v>83.33333333333334</v>
      </c>
      <c r="D18" s="166">
        <f t="shared" si="0"/>
        <v>10</v>
      </c>
      <c r="E18" s="167">
        <f>'1.1'!M33</f>
        <v>4</v>
      </c>
      <c r="F18" s="168">
        <f>'1.2'!Q32</f>
        <v>2</v>
      </c>
      <c r="G18" s="168">
        <f>'1.3'!D30</f>
        <v>2</v>
      </c>
      <c r="H18" s="168">
        <f>'1.4'!F33</f>
        <v>2</v>
      </c>
      <c r="I18" s="168">
        <f>'1.5'!I36</f>
        <v>0</v>
      </c>
    </row>
    <row r="19" spans="1:9" ht="15.75" customHeight="1">
      <c r="A19" s="164" t="s">
        <v>27</v>
      </c>
      <c r="B19" s="165" t="str">
        <f t="shared" si="2"/>
        <v>7-29</v>
      </c>
      <c r="C19" s="166">
        <f t="shared" si="1"/>
        <v>83.33333333333334</v>
      </c>
      <c r="D19" s="166">
        <f t="shared" si="0"/>
        <v>10</v>
      </c>
      <c r="E19" s="167">
        <f>'1.1'!M38</f>
        <v>4</v>
      </c>
      <c r="F19" s="168">
        <f>'1.2'!Q37</f>
        <v>0</v>
      </c>
      <c r="G19" s="168">
        <f>'1.3'!D35</f>
        <v>2</v>
      </c>
      <c r="H19" s="168">
        <f>'1.4'!F38</f>
        <v>2</v>
      </c>
      <c r="I19" s="168">
        <f>'1.5'!I41</f>
        <v>2</v>
      </c>
    </row>
    <row r="20" spans="1:9" ht="15.75" customHeight="1">
      <c r="A20" s="164" t="s">
        <v>34</v>
      </c>
      <c r="B20" s="165" t="str">
        <f t="shared" si="2"/>
        <v>7-29</v>
      </c>
      <c r="C20" s="166">
        <f t="shared" si="1"/>
        <v>83.33333333333334</v>
      </c>
      <c r="D20" s="166">
        <f t="shared" si="0"/>
        <v>10</v>
      </c>
      <c r="E20" s="167">
        <f>'1.1'!M45</f>
        <v>4</v>
      </c>
      <c r="F20" s="168">
        <f>'1.2'!Q44</f>
        <v>2</v>
      </c>
      <c r="G20" s="168">
        <f>'1.3'!D42</f>
        <v>2</v>
      </c>
      <c r="H20" s="168">
        <f>'1.4'!F45</f>
        <v>2</v>
      </c>
      <c r="I20" s="168">
        <f>'1.5'!I48</f>
        <v>0</v>
      </c>
    </row>
    <row r="21" spans="1:9" ht="15.75" customHeight="1">
      <c r="A21" s="164" t="s">
        <v>37</v>
      </c>
      <c r="B21" s="165" t="str">
        <f t="shared" si="2"/>
        <v>7-29</v>
      </c>
      <c r="C21" s="166">
        <f t="shared" si="1"/>
        <v>83.33333333333334</v>
      </c>
      <c r="D21" s="166">
        <f t="shared" si="0"/>
        <v>10</v>
      </c>
      <c r="E21" s="167">
        <f>'1.1'!M48</f>
        <v>4</v>
      </c>
      <c r="F21" s="168">
        <f>'1.2'!Q47</f>
        <v>2</v>
      </c>
      <c r="G21" s="168">
        <f>'1.3'!D45</f>
        <v>2</v>
      </c>
      <c r="H21" s="168">
        <f>'1.4'!F48</f>
        <v>2</v>
      </c>
      <c r="I21" s="168">
        <f>'1.5'!I51</f>
        <v>0</v>
      </c>
    </row>
    <row r="22" spans="1:9" ht="15.75" customHeight="1">
      <c r="A22" s="164" t="s">
        <v>39</v>
      </c>
      <c r="B22" s="165" t="str">
        <f t="shared" si="2"/>
        <v>7-29</v>
      </c>
      <c r="C22" s="166">
        <f t="shared" si="1"/>
        <v>83.33333333333334</v>
      </c>
      <c r="D22" s="166">
        <f t="shared" si="0"/>
        <v>10</v>
      </c>
      <c r="E22" s="167">
        <f>'1.1'!M50</f>
        <v>4</v>
      </c>
      <c r="F22" s="168">
        <f>'1.2'!Q49</f>
        <v>2</v>
      </c>
      <c r="G22" s="168">
        <f>'1.3'!D47</f>
        <v>2</v>
      </c>
      <c r="H22" s="168">
        <f>'1.4'!F50</f>
        <v>2</v>
      </c>
      <c r="I22" s="168">
        <f>'1.5'!I53</f>
        <v>0</v>
      </c>
    </row>
    <row r="23" spans="1:9" ht="15.75" customHeight="1">
      <c r="A23" s="164" t="s">
        <v>42</v>
      </c>
      <c r="B23" s="165" t="str">
        <f t="shared" si="2"/>
        <v>7-29</v>
      </c>
      <c r="C23" s="166">
        <f t="shared" si="1"/>
        <v>83.33333333333334</v>
      </c>
      <c r="D23" s="166">
        <f t="shared" si="0"/>
        <v>10</v>
      </c>
      <c r="E23" s="167">
        <f>'1.1'!M53</f>
        <v>4</v>
      </c>
      <c r="F23" s="168">
        <f>'1.2'!Q52</f>
        <v>2</v>
      </c>
      <c r="G23" s="168">
        <f>'1.3'!D50</f>
        <v>2</v>
      </c>
      <c r="H23" s="168">
        <f>'1.4'!F53</f>
        <v>2</v>
      </c>
      <c r="I23" s="168">
        <f>'1.5'!I56</f>
        <v>0</v>
      </c>
    </row>
    <row r="24" spans="1:9" ht="15.75" customHeight="1">
      <c r="A24" s="164" t="s">
        <v>44</v>
      </c>
      <c r="B24" s="165" t="str">
        <f t="shared" si="2"/>
        <v>7-29</v>
      </c>
      <c r="C24" s="166">
        <f t="shared" si="1"/>
        <v>83.33333333333334</v>
      </c>
      <c r="D24" s="166">
        <f t="shared" si="0"/>
        <v>10</v>
      </c>
      <c r="E24" s="167">
        <f>'1.1'!M56</f>
        <v>4</v>
      </c>
      <c r="F24" s="168">
        <f>'1.2'!Q55</f>
        <v>2</v>
      </c>
      <c r="G24" s="168">
        <f>'1.3'!D53</f>
        <v>2</v>
      </c>
      <c r="H24" s="168">
        <f>'1.4'!F56</f>
        <v>2</v>
      </c>
      <c r="I24" s="168">
        <f>'1.5'!I59</f>
        <v>0</v>
      </c>
    </row>
    <row r="25" spans="1:9" ht="15.75" customHeight="1">
      <c r="A25" s="164" t="s">
        <v>49</v>
      </c>
      <c r="B25" s="165" t="str">
        <f t="shared" si="2"/>
        <v>7-29</v>
      </c>
      <c r="C25" s="166">
        <f t="shared" si="1"/>
        <v>83.33333333333334</v>
      </c>
      <c r="D25" s="166">
        <f t="shared" si="0"/>
        <v>10</v>
      </c>
      <c r="E25" s="167">
        <f>'1.1'!M61</f>
        <v>4</v>
      </c>
      <c r="F25" s="168">
        <f>'1.2'!Q60</f>
        <v>2</v>
      </c>
      <c r="G25" s="168">
        <f>'1.3'!D58</f>
        <v>2</v>
      </c>
      <c r="H25" s="168">
        <f>'1.4'!F61</f>
        <v>2</v>
      </c>
      <c r="I25" s="168">
        <f>'1.5'!I64</f>
        <v>0</v>
      </c>
    </row>
    <row r="26" spans="1:9" s="17" customFormat="1" ht="15.75" customHeight="1">
      <c r="A26" s="164" t="s">
        <v>58</v>
      </c>
      <c r="B26" s="165" t="str">
        <f t="shared" si="2"/>
        <v>7-29</v>
      </c>
      <c r="C26" s="166">
        <f t="shared" si="1"/>
        <v>83.33333333333334</v>
      </c>
      <c r="D26" s="166">
        <f t="shared" si="0"/>
        <v>10</v>
      </c>
      <c r="E26" s="167">
        <f>'1.1'!M70</f>
        <v>4</v>
      </c>
      <c r="F26" s="168">
        <f>'1.2'!Q69</f>
        <v>0</v>
      </c>
      <c r="G26" s="168">
        <f>'1.3'!D67</f>
        <v>2</v>
      </c>
      <c r="H26" s="168">
        <f>'1.4'!F70</f>
        <v>2</v>
      </c>
      <c r="I26" s="168">
        <f>'1.5'!I73</f>
        <v>2</v>
      </c>
    </row>
    <row r="27" spans="1:9" ht="15.75" customHeight="1">
      <c r="A27" s="164" t="s">
        <v>61</v>
      </c>
      <c r="B27" s="165" t="str">
        <f t="shared" si="2"/>
        <v>7-29</v>
      </c>
      <c r="C27" s="166">
        <f t="shared" si="1"/>
        <v>83.33333333333334</v>
      </c>
      <c r="D27" s="166">
        <f t="shared" si="0"/>
        <v>10</v>
      </c>
      <c r="E27" s="167">
        <f>'1.1'!M73</f>
        <v>4</v>
      </c>
      <c r="F27" s="168">
        <f>'1.2'!Q72</f>
        <v>0</v>
      </c>
      <c r="G27" s="168">
        <f>'1.3'!D70</f>
        <v>2</v>
      </c>
      <c r="H27" s="168">
        <f>'1.4'!F73</f>
        <v>2</v>
      </c>
      <c r="I27" s="168">
        <f>'1.5'!I76</f>
        <v>2</v>
      </c>
    </row>
    <row r="28" spans="1:9" ht="15.75" customHeight="1">
      <c r="A28" s="164" t="s">
        <v>63</v>
      </c>
      <c r="B28" s="165" t="str">
        <f t="shared" si="2"/>
        <v>7-29</v>
      </c>
      <c r="C28" s="166">
        <f t="shared" si="1"/>
        <v>83.33333333333334</v>
      </c>
      <c r="D28" s="166">
        <f t="shared" si="0"/>
        <v>10</v>
      </c>
      <c r="E28" s="167">
        <f>'1.1'!M75</f>
        <v>4</v>
      </c>
      <c r="F28" s="168">
        <f>'1.2'!Q74</f>
        <v>2</v>
      </c>
      <c r="G28" s="168">
        <f>'1.3'!D72</f>
        <v>2</v>
      </c>
      <c r="H28" s="168">
        <f>'1.4'!F75</f>
        <v>0</v>
      </c>
      <c r="I28" s="168">
        <f>'1.5'!I78</f>
        <v>2</v>
      </c>
    </row>
    <row r="29" spans="1:9" ht="15.75" customHeight="1">
      <c r="A29" s="175" t="s">
        <v>65</v>
      </c>
      <c r="B29" s="165" t="str">
        <f t="shared" si="2"/>
        <v>7-29</v>
      </c>
      <c r="C29" s="166">
        <f t="shared" si="1"/>
        <v>83.33333333333334</v>
      </c>
      <c r="D29" s="166">
        <f t="shared" si="0"/>
        <v>10</v>
      </c>
      <c r="E29" s="167">
        <f>'1.1'!M77</f>
        <v>4</v>
      </c>
      <c r="F29" s="168">
        <f>'1.2'!Q76</f>
        <v>0</v>
      </c>
      <c r="G29" s="168">
        <f>'1.3'!D74</f>
        <v>2</v>
      </c>
      <c r="H29" s="168">
        <f>'1.4'!F77</f>
        <v>2</v>
      </c>
      <c r="I29" s="168">
        <f>'1.5'!I80</f>
        <v>2</v>
      </c>
    </row>
    <row r="30" spans="1:9" ht="15.75" customHeight="1">
      <c r="A30" s="164" t="s">
        <v>74</v>
      </c>
      <c r="B30" s="165" t="str">
        <f t="shared" si="2"/>
        <v>7-29</v>
      </c>
      <c r="C30" s="166">
        <f t="shared" si="1"/>
        <v>83.33333333333334</v>
      </c>
      <c r="D30" s="166">
        <f t="shared" si="0"/>
        <v>10</v>
      </c>
      <c r="E30" s="167">
        <f>'1.1'!M86</f>
        <v>4</v>
      </c>
      <c r="F30" s="168">
        <f>'1.2'!Q85</f>
        <v>2</v>
      </c>
      <c r="G30" s="168">
        <f>'1.3'!D83</f>
        <v>2</v>
      </c>
      <c r="H30" s="168">
        <f>'1.4'!F86</f>
        <v>2</v>
      </c>
      <c r="I30" s="168">
        <f>'1.5'!I89</f>
        <v>0</v>
      </c>
    </row>
    <row r="31" spans="1:9" ht="15.75" customHeight="1">
      <c r="A31" s="164" t="s">
        <v>75</v>
      </c>
      <c r="B31" s="165" t="str">
        <f t="shared" si="2"/>
        <v>7-29</v>
      </c>
      <c r="C31" s="166">
        <f t="shared" si="1"/>
        <v>83.33333333333334</v>
      </c>
      <c r="D31" s="166">
        <f t="shared" si="0"/>
        <v>10</v>
      </c>
      <c r="E31" s="167">
        <f>'1.1'!M87</f>
        <v>4</v>
      </c>
      <c r="F31" s="168">
        <f>'1.2'!Q86</f>
        <v>2</v>
      </c>
      <c r="G31" s="168">
        <f>'1.3'!D84</f>
        <v>2</v>
      </c>
      <c r="H31" s="168">
        <f>'1.4'!F87</f>
        <v>2</v>
      </c>
      <c r="I31" s="168">
        <f>'1.5'!I90</f>
        <v>0</v>
      </c>
    </row>
    <row r="32" spans="1:9" s="17" customFormat="1" ht="15.75" customHeight="1">
      <c r="A32" s="164" t="s">
        <v>78</v>
      </c>
      <c r="B32" s="165" t="str">
        <f t="shared" si="2"/>
        <v>7-29</v>
      </c>
      <c r="C32" s="166">
        <f t="shared" si="1"/>
        <v>83.33333333333334</v>
      </c>
      <c r="D32" s="166">
        <f t="shared" si="0"/>
        <v>10</v>
      </c>
      <c r="E32" s="167">
        <f>'1.1'!M90</f>
        <v>4</v>
      </c>
      <c r="F32" s="168">
        <f>'1.2'!Q89</f>
        <v>2</v>
      </c>
      <c r="G32" s="168">
        <f>'1.3'!D87</f>
        <v>2</v>
      </c>
      <c r="H32" s="168">
        <f>'1.4'!F90</f>
        <v>2</v>
      </c>
      <c r="I32" s="168">
        <f>'1.5'!I93</f>
        <v>0</v>
      </c>
    </row>
    <row r="33" spans="1:9" s="17" customFormat="1" ht="15.75" customHeight="1">
      <c r="A33" s="164" t="s">
        <v>81</v>
      </c>
      <c r="B33" s="165" t="str">
        <f t="shared" si="2"/>
        <v>7-29</v>
      </c>
      <c r="C33" s="166">
        <f t="shared" si="1"/>
        <v>83.33333333333334</v>
      </c>
      <c r="D33" s="166">
        <f t="shared" si="0"/>
        <v>10</v>
      </c>
      <c r="E33" s="167">
        <f>'1.1'!M93</f>
        <v>4</v>
      </c>
      <c r="F33" s="168">
        <f>'1.2'!Q92</f>
        <v>2</v>
      </c>
      <c r="G33" s="168">
        <f>'1.3'!D90</f>
        <v>2</v>
      </c>
      <c r="H33" s="168">
        <f>'1.4'!F93</f>
        <v>2</v>
      </c>
      <c r="I33" s="168">
        <f>'1.5'!I96</f>
        <v>0</v>
      </c>
    </row>
    <row r="34" spans="1:9" ht="15.75" customHeight="1">
      <c r="A34" s="164" t="s">
        <v>86</v>
      </c>
      <c r="B34" s="165" t="str">
        <f t="shared" si="2"/>
        <v>7-29</v>
      </c>
      <c r="C34" s="166">
        <f t="shared" si="1"/>
        <v>83.33333333333334</v>
      </c>
      <c r="D34" s="166">
        <f t="shared" si="0"/>
        <v>10</v>
      </c>
      <c r="E34" s="167">
        <f>'1.1'!M98</f>
        <v>4</v>
      </c>
      <c r="F34" s="168">
        <f>'1.2'!Q97</f>
        <v>2</v>
      </c>
      <c r="G34" s="168">
        <f>'1.3'!D95</f>
        <v>2</v>
      </c>
      <c r="H34" s="168">
        <f>'1.4'!F98</f>
        <v>0</v>
      </c>
      <c r="I34" s="168">
        <f>'1.5'!I101</f>
        <v>2</v>
      </c>
    </row>
    <row r="35" spans="1:9" ht="15.75" customHeight="1">
      <c r="A35" s="164" t="s">
        <v>28</v>
      </c>
      <c r="B35" s="165" t="str">
        <f t="shared" si="2"/>
        <v>30-33</v>
      </c>
      <c r="C35" s="166">
        <f t="shared" si="1"/>
        <v>75</v>
      </c>
      <c r="D35" s="166">
        <f t="shared" si="0"/>
        <v>9</v>
      </c>
      <c r="E35" s="167">
        <f>'1.1'!M39</f>
        <v>1</v>
      </c>
      <c r="F35" s="168">
        <f>'1.2'!Q38</f>
        <v>2</v>
      </c>
      <c r="G35" s="168">
        <f>'1.3'!D36</f>
        <v>2</v>
      </c>
      <c r="H35" s="168">
        <f>'1.4'!F39</f>
        <v>2</v>
      </c>
      <c r="I35" s="168">
        <f>'1.5'!I42</f>
        <v>2</v>
      </c>
    </row>
    <row r="36" spans="1:9" ht="15.75" customHeight="1">
      <c r="A36" s="164" t="s">
        <v>33</v>
      </c>
      <c r="B36" s="165" t="str">
        <f t="shared" si="2"/>
        <v>30-33</v>
      </c>
      <c r="C36" s="166">
        <f t="shared" si="1"/>
        <v>75</v>
      </c>
      <c r="D36" s="166">
        <f t="shared" si="0"/>
        <v>9</v>
      </c>
      <c r="E36" s="167">
        <f>'1.1'!M44</f>
        <v>1</v>
      </c>
      <c r="F36" s="168">
        <f>'1.2'!Q43</f>
        <v>2</v>
      </c>
      <c r="G36" s="168">
        <f>'1.3'!D41</f>
        <v>2</v>
      </c>
      <c r="H36" s="168">
        <f>'1.4'!F44</f>
        <v>2</v>
      </c>
      <c r="I36" s="168">
        <f>'1.5'!I47</f>
        <v>2</v>
      </c>
    </row>
    <row r="37" spans="1:9" ht="15.75" customHeight="1">
      <c r="A37" s="164" t="s">
        <v>82</v>
      </c>
      <c r="B37" s="165" t="str">
        <f t="shared" si="2"/>
        <v>30-33</v>
      </c>
      <c r="C37" s="166">
        <f t="shared" si="1"/>
        <v>75</v>
      </c>
      <c r="D37" s="166">
        <f aca="true" t="shared" si="3" ref="D37:D68">SUM(E37:I37)</f>
        <v>9</v>
      </c>
      <c r="E37" s="167">
        <f>'1.1'!M94</f>
        <v>4</v>
      </c>
      <c r="F37" s="168">
        <f>'1.2'!Q93</f>
        <v>2</v>
      </c>
      <c r="G37" s="168">
        <f>'1.3'!D91</f>
        <v>2</v>
      </c>
      <c r="H37" s="168">
        <f>'1.4'!F94</f>
        <v>0</v>
      </c>
      <c r="I37" s="168">
        <f>'1.5'!I97</f>
        <v>1</v>
      </c>
    </row>
    <row r="38" spans="1:9" ht="15.75" customHeight="1">
      <c r="A38" s="164" t="s">
        <v>89</v>
      </c>
      <c r="B38" s="165" t="str">
        <f t="shared" si="2"/>
        <v>30-33</v>
      </c>
      <c r="C38" s="166">
        <f aca="true" t="shared" si="4" ref="C38:C69">D38/$D$5*100</f>
        <v>75</v>
      </c>
      <c r="D38" s="166">
        <f t="shared" si="3"/>
        <v>9</v>
      </c>
      <c r="E38" s="167">
        <f>'1.1'!M101</f>
        <v>1</v>
      </c>
      <c r="F38" s="168">
        <f>'1.2'!Q100</f>
        <v>2</v>
      </c>
      <c r="G38" s="168">
        <f>'1.3'!D98</f>
        <v>2</v>
      </c>
      <c r="H38" s="168">
        <f>'1.4'!F101</f>
        <v>2</v>
      </c>
      <c r="I38" s="168">
        <f>'1.5'!I104</f>
        <v>2</v>
      </c>
    </row>
    <row r="39" spans="1:9" ht="15.75" customHeight="1">
      <c r="A39" s="164" t="s">
        <v>1</v>
      </c>
      <c r="B39" s="165" t="str">
        <f t="shared" si="2"/>
        <v>34-52</v>
      </c>
      <c r="C39" s="166">
        <f t="shared" si="4"/>
        <v>66.66666666666666</v>
      </c>
      <c r="D39" s="166">
        <f t="shared" si="3"/>
        <v>8</v>
      </c>
      <c r="E39" s="167">
        <f>'1.1'!M12</f>
        <v>2</v>
      </c>
      <c r="F39" s="168">
        <f>'1.2'!Q11</f>
        <v>0</v>
      </c>
      <c r="G39" s="168">
        <f>'1.3'!D9</f>
        <v>2</v>
      </c>
      <c r="H39" s="168">
        <f>'1.4'!F12</f>
        <v>2</v>
      </c>
      <c r="I39" s="168">
        <f>'1.5'!I15</f>
        <v>2</v>
      </c>
    </row>
    <row r="40" spans="1:9" s="17" customFormat="1" ht="15.75" customHeight="1">
      <c r="A40" s="164" t="s">
        <v>7</v>
      </c>
      <c r="B40" s="165" t="str">
        <f t="shared" si="2"/>
        <v>34-52</v>
      </c>
      <c r="C40" s="166">
        <f t="shared" si="4"/>
        <v>66.66666666666666</v>
      </c>
      <c r="D40" s="166">
        <f t="shared" si="3"/>
        <v>8</v>
      </c>
      <c r="E40" s="167">
        <f>'1.1'!M18</f>
        <v>4</v>
      </c>
      <c r="F40" s="168">
        <f>'1.2'!Q17</f>
        <v>2</v>
      </c>
      <c r="G40" s="168">
        <f>'1.3'!D15</f>
        <v>2</v>
      </c>
      <c r="H40" s="168">
        <f>'1.4'!F18</f>
        <v>0</v>
      </c>
      <c r="I40" s="168">
        <f>'1.5'!I21</f>
        <v>0</v>
      </c>
    </row>
    <row r="41" spans="1:9" ht="15.75" customHeight="1">
      <c r="A41" s="164" t="s">
        <v>9</v>
      </c>
      <c r="B41" s="165" t="str">
        <f t="shared" si="2"/>
        <v>34-52</v>
      </c>
      <c r="C41" s="166">
        <f t="shared" si="4"/>
        <v>66.66666666666666</v>
      </c>
      <c r="D41" s="166">
        <f t="shared" si="3"/>
        <v>8</v>
      </c>
      <c r="E41" s="167">
        <f>'1.1'!M20</f>
        <v>4</v>
      </c>
      <c r="F41" s="168">
        <f>'1.2'!Q19</f>
        <v>0</v>
      </c>
      <c r="G41" s="168">
        <f>'1.3'!D17</f>
        <v>2</v>
      </c>
      <c r="H41" s="168">
        <f>'1.4'!F20</f>
        <v>2</v>
      </c>
      <c r="I41" s="168">
        <f>'1.5'!I23</f>
        <v>0</v>
      </c>
    </row>
    <row r="42" spans="1:9" ht="15.75" customHeight="1">
      <c r="A42" s="164" t="s">
        <v>18</v>
      </c>
      <c r="B42" s="165" t="str">
        <f t="shared" si="2"/>
        <v>34-52</v>
      </c>
      <c r="C42" s="166">
        <f t="shared" si="4"/>
        <v>66.66666666666666</v>
      </c>
      <c r="D42" s="166">
        <f t="shared" si="3"/>
        <v>8</v>
      </c>
      <c r="E42" s="167">
        <f>'1.1'!M29</f>
        <v>4</v>
      </c>
      <c r="F42" s="168">
        <f>'1.2'!Q28</f>
        <v>0</v>
      </c>
      <c r="G42" s="168">
        <f>'1.3'!D26</f>
        <v>0</v>
      </c>
      <c r="H42" s="168">
        <f>'1.4'!F29</f>
        <v>2</v>
      </c>
      <c r="I42" s="168">
        <f>'1.5'!I32</f>
        <v>2</v>
      </c>
    </row>
    <row r="43" spans="1:9" ht="15.75" customHeight="1">
      <c r="A43" s="164" t="s">
        <v>20</v>
      </c>
      <c r="B43" s="165" t="str">
        <f t="shared" si="2"/>
        <v>34-52</v>
      </c>
      <c r="C43" s="166">
        <f t="shared" si="4"/>
        <v>66.66666666666666</v>
      </c>
      <c r="D43" s="166">
        <f t="shared" si="3"/>
        <v>8</v>
      </c>
      <c r="E43" s="167">
        <f>'1.1'!M31</f>
        <v>4</v>
      </c>
      <c r="F43" s="168">
        <f>'1.2'!Q30</f>
        <v>0</v>
      </c>
      <c r="G43" s="168">
        <f>'1.3'!D28</f>
        <v>2</v>
      </c>
      <c r="H43" s="168">
        <f>'1.4'!F31</f>
        <v>2</v>
      </c>
      <c r="I43" s="168">
        <f>'1.5'!I34</f>
        <v>0</v>
      </c>
    </row>
    <row r="44" spans="1:9" ht="15.75" customHeight="1">
      <c r="A44" s="164" t="s">
        <v>24</v>
      </c>
      <c r="B44" s="165" t="str">
        <f t="shared" si="2"/>
        <v>34-52</v>
      </c>
      <c r="C44" s="166">
        <f t="shared" si="4"/>
        <v>66.66666666666666</v>
      </c>
      <c r="D44" s="166">
        <f t="shared" si="3"/>
        <v>8</v>
      </c>
      <c r="E44" s="167">
        <f>'1.1'!M35</f>
        <v>4</v>
      </c>
      <c r="F44" s="168">
        <f>'1.2'!Q34</f>
        <v>2</v>
      </c>
      <c r="G44" s="168">
        <f>'1.3'!D32</f>
        <v>0</v>
      </c>
      <c r="H44" s="168">
        <f>'1.4'!F35</f>
        <v>2</v>
      </c>
      <c r="I44" s="168">
        <f>'1.5'!I38</f>
        <v>0</v>
      </c>
    </row>
    <row r="45" spans="1:9" ht="15.75" customHeight="1">
      <c r="A45" s="164" t="s">
        <v>25</v>
      </c>
      <c r="B45" s="165" t="str">
        <f t="shared" si="2"/>
        <v>34-52</v>
      </c>
      <c r="C45" s="166">
        <f t="shared" si="4"/>
        <v>66.66666666666666</v>
      </c>
      <c r="D45" s="166">
        <f t="shared" si="3"/>
        <v>8</v>
      </c>
      <c r="E45" s="167">
        <f>'1.1'!M36</f>
        <v>4</v>
      </c>
      <c r="F45" s="168">
        <f>'1.2'!Q35</f>
        <v>2</v>
      </c>
      <c r="G45" s="168">
        <f>'1.3'!D33</f>
        <v>0</v>
      </c>
      <c r="H45" s="168">
        <f>'1.4'!F36</f>
        <v>2</v>
      </c>
      <c r="I45" s="168">
        <f>'1.5'!I39</f>
        <v>0</v>
      </c>
    </row>
    <row r="46" spans="1:9" ht="15.75" customHeight="1">
      <c r="A46" s="164" t="s">
        <v>43</v>
      </c>
      <c r="B46" s="165" t="str">
        <f t="shared" si="2"/>
        <v>34-52</v>
      </c>
      <c r="C46" s="166">
        <f t="shared" si="4"/>
        <v>66.66666666666666</v>
      </c>
      <c r="D46" s="166">
        <f t="shared" si="3"/>
        <v>8</v>
      </c>
      <c r="E46" s="167">
        <f>'1.1'!M55</f>
        <v>4</v>
      </c>
      <c r="F46" s="168">
        <f>'1.2'!Q54</f>
        <v>0</v>
      </c>
      <c r="G46" s="168">
        <f>'1.3'!D52</f>
        <v>2</v>
      </c>
      <c r="H46" s="168">
        <f>'1.4'!F55</f>
        <v>2</v>
      </c>
      <c r="I46" s="168">
        <f>'1.5'!I58</f>
        <v>0</v>
      </c>
    </row>
    <row r="47" spans="1:9" ht="15.75" customHeight="1">
      <c r="A47" s="164" t="s">
        <v>51</v>
      </c>
      <c r="B47" s="165" t="str">
        <f t="shared" si="2"/>
        <v>34-52</v>
      </c>
      <c r="C47" s="166">
        <f t="shared" si="4"/>
        <v>66.66666666666666</v>
      </c>
      <c r="D47" s="166">
        <f t="shared" si="3"/>
        <v>8</v>
      </c>
      <c r="E47" s="167">
        <f>'1.1'!M63</f>
        <v>4</v>
      </c>
      <c r="F47" s="168">
        <f>'1.2'!Q62</f>
        <v>0</v>
      </c>
      <c r="G47" s="168">
        <f>'1.3'!D60</f>
        <v>2</v>
      </c>
      <c r="H47" s="168">
        <f>'1.4'!F63</f>
        <v>2</v>
      </c>
      <c r="I47" s="168">
        <f>'1.5'!I66</f>
        <v>0</v>
      </c>
    </row>
    <row r="48" spans="1:9" ht="15.75" customHeight="1">
      <c r="A48" s="164" t="s">
        <v>53</v>
      </c>
      <c r="B48" s="165" t="str">
        <f t="shared" si="2"/>
        <v>34-52</v>
      </c>
      <c r="C48" s="166">
        <f t="shared" si="4"/>
        <v>66.66666666666666</v>
      </c>
      <c r="D48" s="166">
        <f t="shared" si="3"/>
        <v>8</v>
      </c>
      <c r="E48" s="167">
        <f>'1.1'!M65</f>
        <v>4</v>
      </c>
      <c r="F48" s="168">
        <f>'1.2'!Q64</f>
        <v>0</v>
      </c>
      <c r="G48" s="168">
        <f>'1.3'!D62</f>
        <v>2</v>
      </c>
      <c r="H48" s="168">
        <f>'1.4'!F65</f>
        <v>2</v>
      </c>
      <c r="I48" s="168">
        <f>'1.5'!I68</f>
        <v>0</v>
      </c>
    </row>
    <row r="49" spans="1:9" ht="15.75" customHeight="1">
      <c r="A49" s="164" t="s">
        <v>56</v>
      </c>
      <c r="B49" s="165" t="str">
        <f t="shared" si="2"/>
        <v>34-52</v>
      </c>
      <c r="C49" s="166">
        <f t="shared" si="4"/>
        <v>66.66666666666666</v>
      </c>
      <c r="D49" s="166">
        <f t="shared" si="3"/>
        <v>8</v>
      </c>
      <c r="E49" s="167">
        <f>'1.1'!M68</f>
        <v>4</v>
      </c>
      <c r="F49" s="168">
        <f>'1.2'!Q67</f>
        <v>0</v>
      </c>
      <c r="G49" s="168">
        <f>'1.3'!D65</f>
        <v>2</v>
      </c>
      <c r="H49" s="168">
        <f>'1.4'!F68</f>
        <v>2</v>
      </c>
      <c r="I49" s="168">
        <f>'1.5'!I71</f>
        <v>0</v>
      </c>
    </row>
    <row r="50" spans="1:9" ht="15.75" customHeight="1">
      <c r="A50" s="164" t="s">
        <v>62</v>
      </c>
      <c r="B50" s="165" t="str">
        <f t="shared" si="2"/>
        <v>34-52</v>
      </c>
      <c r="C50" s="166">
        <f t="shared" si="4"/>
        <v>66.66666666666666</v>
      </c>
      <c r="D50" s="166">
        <f t="shared" si="3"/>
        <v>8</v>
      </c>
      <c r="E50" s="167">
        <f>'1.1'!M74</f>
        <v>4</v>
      </c>
      <c r="F50" s="168">
        <f>'1.2'!Q73</f>
        <v>2</v>
      </c>
      <c r="G50" s="168">
        <f>'1.3'!D71</f>
        <v>2</v>
      </c>
      <c r="H50" s="168">
        <f>'1.4'!F74</f>
        <v>0</v>
      </c>
      <c r="I50" s="168">
        <f>'1.5'!I77</f>
        <v>0</v>
      </c>
    </row>
    <row r="51" spans="1:9" ht="15.75" customHeight="1">
      <c r="A51" s="164" t="s">
        <v>66</v>
      </c>
      <c r="B51" s="165" t="str">
        <f t="shared" si="2"/>
        <v>34-52</v>
      </c>
      <c r="C51" s="166">
        <f t="shared" si="4"/>
        <v>66.66666666666666</v>
      </c>
      <c r="D51" s="166">
        <f t="shared" si="3"/>
        <v>8</v>
      </c>
      <c r="E51" s="167">
        <f>'1.1'!M78</f>
        <v>2</v>
      </c>
      <c r="F51" s="168">
        <f>'1.2'!Q77</f>
        <v>0</v>
      </c>
      <c r="G51" s="168">
        <f>'1.3'!D75</f>
        <v>2</v>
      </c>
      <c r="H51" s="168">
        <f>'1.4'!F78</f>
        <v>2</v>
      </c>
      <c r="I51" s="168">
        <f>'1.5'!I81</f>
        <v>2</v>
      </c>
    </row>
    <row r="52" spans="1:9" ht="15.75" customHeight="1">
      <c r="A52" s="164" t="s">
        <v>68</v>
      </c>
      <c r="B52" s="165" t="str">
        <f t="shared" si="2"/>
        <v>34-52</v>
      </c>
      <c r="C52" s="166">
        <f t="shared" si="4"/>
        <v>66.66666666666666</v>
      </c>
      <c r="D52" s="166">
        <f t="shared" si="3"/>
        <v>8</v>
      </c>
      <c r="E52" s="167">
        <f>'1.1'!M80</f>
        <v>4</v>
      </c>
      <c r="F52" s="168">
        <f>'1.2'!Q79</f>
        <v>0</v>
      </c>
      <c r="G52" s="168">
        <f>'1.3'!D77</f>
        <v>2</v>
      </c>
      <c r="H52" s="168">
        <f>'1.4'!F80</f>
        <v>0</v>
      </c>
      <c r="I52" s="168">
        <f>'1.5'!I83</f>
        <v>2</v>
      </c>
    </row>
    <row r="53" spans="1:9" ht="15.75" customHeight="1">
      <c r="A53" s="164" t="s">
        <v>72</v>
      </c>
      <c r="B53" s="165" t="str">
        <f t="shared" si="2"/>
        <v>34-52</v>
      </c>
      <c r="C53" s="166">
        <f t="shared" si="4"/>
        <v>66.66666666666666</v>
      </c>
      <c r="D53" s="166">
        <f t="shared" si="3"/>
        <v>8</v>
      </c>
      <c r="E53" s="167">
        <f>'1.1'!M84</f>
        <v>4</v>
      </c>
      <c r="F53" s="168">
        <f>'1.2'!Q83</f>
        <v>0</v>
      </c>
      <c r="G53" s="168">
        <f>'1.3'!D81</f>
        <v>2</v>
      </c>
      <c r="H53" s="168">
        <f>'1.4'!F84</f>
        <v>2</v>
      </c>
      <c r="I53" s="168">
        <f>'1.5'!I87</f>
        <v>0</v>
      </c>
    </row>
    <row r="54" spans="1:9" s="17" customFormat="1" ht="15.75" customHeight="1">
      <c r="A54" s="164" t="s">
        <v>77</v>
      </c>
      <c r="B54" s="165" t="str">
        <f t="shared" si="2"/>
        <v>34-52</v>
      </c>
      <c r="C54" s="166">
        <f t="shared" si="4"/>
        <v>66.66666666666666</v>
      </c>
      <c r="D54" s="166">
        <f t="shared" si="3"/>
        <v>8</v>
      </c>
      <c r="E54" s="167">
        <f>'1.1'!M89</f>
        <v>2</v>
      </c>
      <c r="F54" s="168">
        <f>'1.2'!Q88</f>
        <v>0</v>
      </c>
      <c r="G54" s="168">
        <f>'1.3'!D86</f>
        <v>2</v>
      </c>
      <c r="H54" s="168">
        <f>'1.4'!F89</f>
        <v>2</v>
      </c>
      <c r="I54" s="168">
        <f>'1.5'!I92</f>
        <v>2</v>
      </c>
    </row>
    <row r="55" spans="1:9" ht="15.75" customHeight="1">
      <c r="A55" s="164" t="s">
        <v>83</v>
      </c>
      <c r="B55" s="165" t="str">
        <f t="shared" si="2"/>
        <v>34-52</v>
      </c>
      <c r="C55" s="166">
        <f t="shared" si="4"/>
        <v>66.66666666666666</v>
      </c>
      <c r="D55" s="166">
        <f t="shared" si="3"/>
        <v>8</v>
      </c>
      <c r="E55" s="167">
        <f>'1.1'!M95</f>
        <v>4</v>
      </c>
      <c r="F55" s="168">
        <f>'1.2'!Q94</f>
        <v>2</v>
      </c>
      <c r="G55" s="168">
        <f>'1.3'!D92</f>
        <v>2</v>
      </c>
      <c r="H55" s="168">
        <f>'1.4'!F95</f>
        <v>0</v>
      </c>
      <c r="I55" s="168">
        <f>'1.5'!I98</f>
        <v>0</v>
      </c>
    </row>
    <row r="56" spans="1:9" ht="15.75" customHeight="1">
      <c r="A56" s="164" t="s">
        <v>85</v>
      </c>
      <c r="B56" s="165" t="str">
        <f t="shared" si="2"/>
        <v>34-52</v>
      </c>
      <c r="C56" s="166">
        <f t="shared" si="4"/>
        <v>66.66666666666666</v>
      </c>
      <c r="D56" s="166">
        <f t="shared" si="3"/>
        <v>8</v>
      </c>
      <c r="E56" s="167">
        <f>'1.1'!M97</f>
        <v>4</v>
      </c>
      <c r="F56" s="168">
        <f>'1.2'!Q96</f>
        <v>2</v>
      </c>
      <c r="G56" s="168">
        <f>'1.3'!D94</f>
        <v>0</v>
      </c>
      <c r="H56" s="168">
        <f>'1.4'!F97</f>
        <v>2</v>
      </c>
      <c r="I56" s="168">
        <f>'1.5'!I100</f>
        <v>0</v>
      </c>
    </row>
    <row r="57" spans="1:9" ht="15.75" customHeight="1">
      <c r="A57" s="164" t="s">
        <v>88</v>
      </c>
      <c r="B57" s="165" t="str">
        <f t="shared" si="2"/>
        <v>34-52</v>
      </c>
      <c r="C57" s="166">
        <f t="shared" si="4"/>
        <v>66.66666666666666</v>
      </c>
      <c r="D57" s="166">
        <f t="shared" si="3"/>
        <v>8</v>
      </c>
      <c r="E57" s="167">
        <f>'1.1'!M100</f>
        <v>2</v>
      </c>
      <c r="F57" s="168">
        <f>'1.2'!Q99</f>
        <v>2</v>
      </c>
      <c r="G57" s="168">
        <f>'1.3'!D97</f>
        <v>2</v>
      </c>
      <c r="H57" s="168">
        <f>'1.4'!F100</f>
        <v>2</v>
      </c>
      <c r="I57" s="168">
        <f>'1.5'!I103</f>
        <v>0</v>
      </c>
    </row>
    <row r="58" spans="1:9" ht="15.75" customHeight="1">
      <c r="A58" s="164" t="s">
        <v>70</v>
      </c>
      <c r="B58" s="165" t="str">
        <f t="shared" si="2"/>
        <v>53-55</v>
      </c>
      <c r="C58" s="166">
        <f t="shared" si="4"/>
        <v>58.333333333333336</v>
      </c>
      <c r="D58" s="166">
        <f t="shared" si="3"/>
        <v>7</v>
      </c>
      <c r="E58" s="167">
        <f>'1.1'!M82</f>
        <v>1</v>
      </c>
      <c r="F58" s="168">
        <f>'1.2'!Q81</f>
        <v>2</v>
      </c>
      <c r="G58" s="168">
        <f>'1.3'!D79</f>
        <v>2</v>
      </c>
      <c r="H58" s="168">
        <f>'1.4'!F82</f>
        <v>0</v>
      </c>
      <c r="I58" s="168">
        <f>'1.5'!I85</f>
        <v>2</v>
      </c>
    </row>
    <row r="59" spans="1:9" ht="15.75" customHeight="1">
      <c r="A59" s="164" t="s">
        <v>71</v>
      </c>
      <c r="B59" s="165" t="str">
        <f t="shared" si="2"/>
        <v>53-55</v>
      </c>
      <c r="C59" s="166">
        <f t="shared" si="4"/>
        <v>58.333333333333336</v>
      </c>
      <c r="D59" s="166">
        <f t="shared" si="3"/>
        <v>7</v>
      </c>
      <c r="E59" s="167">
        <f>'1.1'!M83</f>
        <v>1</v>
      </c>
      <c r="F59" s="168">
        <f>'1.2'!Q82</f>
        <v>2</v>
      </c>
      <c r="G59" s="168">
        <f>'1.3'!D80</f>
        <v>2</v>
      </c>
      <c r="H59" s="168">
        <f>'1.4'!F83</f>
        <v>2</v>
      </c>
      <c r="I59" s="168">
        <f>'1.5'!I86</f>
        <v>0</v>
      </c>
    </row>
    <row r="60" spans="1:9" ht="15.75" customHeight="1">
      <c r="A60" s="164" t="s">
        <v>103</v>
      </c>
      <c r="B60" s="165" t="str">
        <f t="shared" si="2"/>
        <v>53-55</v>
      </c>
      <c r="C60" s="166">
        <f t="shared" si="4"/>
        <v>58.333333333333336</v>
      </c>
      <c r="D60" s="166">
        <f t="shared" si="3"/>
        <v>7</v>
      </c>
      <c r="E60" s="167">
        <f>'1.1'!M103</f>
        <v>1</v>
      </c>
      <c r="F60" s="168">
        <f>'1.2'!Q102</f>
        <v>2</v>
      </c>
      <c r="G60" s="168">
        <f>'1.3'!D100</f>
        <v>2</v>
      </c>
      <c r="H60" s="168">
        <f>'1.4'!F103</f>
        <v>2</v>
      </c>
      <c r="I60" s="168">
        <f>'1.5'!I106</f>
        <v>0</v>
      </c>
    </row>
    <row r="61" spans="1:9" ht="15.75" customHeight="1">
      <c r="A61" s="164" t="s">
        <v>2</v>
      </c>
      <c r="B61" s="165" t="str">
        <f t="shared" si="2"/>
        <v>56-73</v>
      </c>
      <c r="C61" s="166">
        <f t="shared" si="4"/>
        <v>50</v>
      </c>
      <c r="D61" s="166">
        <f t="shared" si="3"/>
        <v>6</v>
      </c>
      <c r="E61" s="167">
        <f>'1.1'!M13</f>
        <v>4</v>
      </c>
      <c r="F61" s="168">
        <f>'1.2'!Q12</f>
        <v>0</v>
      </c>
      <c r="G61" s="168">
        <f>'1.3'!D10</f>
        <v>0</v>
      </c>
      <c r="H61" s="168">
        <f>'1.4'!F13</f>
        <v>2</v>
      </c>
      <c r="I61" s="168">
        <f>'1.5'!I16</f>
        <v>0</v>
      </c>
    </row>
    <row r="62" spans="1:9" ht="15.75" customHeight="1">
      <c r="A62" s="164" t="s">
        <v>4</v>
      </c>
      <c r="B62" s="165" t="str">
        <f t="shared" si="2"/>
        <v>56-73</v>
      </c>
      <c r="C62" s="166">
        <f t="shared" si="4"/>
        <v>50</v>
      </c>
      <c r="D62" s="166">
        <f t="shared" si="3"/>
        <v>6</v>
      </c>
      <c r="E62" s="167">
        <f>'1.1'!M15</f>
        <v>2</v>
      </c>
      <c r="F62" s="168">
        <f>'1.2'!Q14</f>
        <v>0</v>
      </c>
      <c r="G62" s="168">
        <f>'1.3'!D12</f>
        <v>2</v>
      </c>
      <c r="H62" s="168">
        <f>'1.4'!F15</f>
        <v>2</v>
      </c>
      <c r="I62" s="168">
        <f>'1.5'!I18</f>
        <v>0</v>
      </c>
    </row>
    <row r="63" spans="1:9" ht="15.75" customHeight="1">
      <c r="A63" s="164" t="s">
        <v>6</v>
      </c>
      <c r="B63" s="165" t="str">
        <f t="shared" si="2"/>
        <v>56-73</v>
      </c>
      <c r="C63" s="166">
        <f t="shared" si="4"/>
        <v>50</v>
      </c>
      <c r="D63" s="166">
        <f t="shared" si="3"/>
        <v>6</v>
      </c>
      <c r="E63" s="167">
        <f>'1.1'!M17</f>
        <v>2</v>
      </c>
      <c r="F63" s="168">
        <f>'1.2'!Q16</f>
        <v>0</v>
      </c>
      <c r="G63" s="168">
        <f>'1.3'!D14</f>
        <v>2</v>
      </c>
      <c r="H63" s="168">
        <f>'1.4'!F17</f>
        <v>2</v>
      </c>
      <c r="I63" s="168">
        <f>'1.5'!I20</f>
        <v>0</v>
      </c>
    </row>
    <row r="64" spans="1:9" ht="15.75" customHeight="1">
      <c r="A64" s="164" t="s">
        <v>11</v>
      </c>
      <c r="B64" s="165" t="str">
        <f t="shared" si="2"/>
        <v>56-73</v>
      </c>
      <c r="C64" s="166">
        <f t="shared" si="4"/>
        <v>50</v>
      </c>
      <c r="D64" s="166">
        <f t="shared" si="3"/>
        <v>6</v>
      </c>
      <c r="E64" s="167">
        <f>'1.1'!M22</f>
        <v>2</v>
      </c>
      <c r="F64" s="168">
        <f>'1.2'!Q21</f>
        <v>0</v>
      </c>
      <c r="G64" s="168">
        <f>'1.3'!D19</f>
        <v>2</v>
      </c>
      <c r="H64" s="168">
        <f>'1.4'!F22</f>
        <v>2</v>
      </c>
      <c r="I64" s="168">
        <f>'1.5'!I25</f>
        <v>0</v>
      </c>
    </row>
    <row r="65" spans="1:9" ht="15.75" customHeight="1">
      <c r="A65" s="164" t="s">
        <v>14</v>
      </c>
      <c r="B65" s="165" t="str">
        <f t="shared" si="2"/>
        <v>56-73</v>
      </c>
      <c r="C65" s="166">
        <f t="shared" si="4"/>
        <v>50</v>
      </c>
      <c r="D65" s="166">
        <f t="shared" si="3"/>
        <v>6</v>
      </c>
      <c r="E65" s="167">
        <f>'1.1'!M25</f>
        <v>4</v>
      </c>
      <c r="F65" s="168">
        <f>'1.2'!Q24</f>
        <v>0</v>
      </c>
      <c r="G65" s="168">
        <f>'1.3'!D22</f>
        <v>0</v>
      </c>
      <c r="H65" s="168">
        <f>'1.4'!F25</f>
        <v>2</v>
      </c>
      <c r="I65" s="168">
        <f>'1.5'!I28</f>
        <v>0</v>
      </c>
    </row>
    <row r="66" spans="1:9" ht="15.75" customHeight="1">
      <c r="A66" s="164" t="s">
        <v>16</v>
      </c>
      <c r="B66" s="165" t="str">
        <f t="shared" si="2"/>
        <v>56-73</v>
      </c>
      <c r="C66" s="166">
        <f t="shared" si="4"/>
        <v>50</v>
      </c>
      <c r="D66" s="166">
        <f t="shared" si="3"/>
        <v>6</v>
      </c>
      <c r="E66" s="167">
        <f>'1.1'!M27</f>
        <v>4</v>
      </c>
      <c r="F66" s="168">
        <f>'1.2'!Q26</f>
        <v>0</v>
      </c>
      <c r="G66" s="168">
        <f>'1.3'!D24</f>
        <v>2</v>
      </c>
      <c r="H66" s="168">
        <f>'1.4'!F27</f>
        <v>0</v>
      </c>
      <c r="I66" s="168">
        <f>'1.5'!I30</f>
        <v>0</v>
      </c>
    </row>
    <row r="67" spans="1:9" ht="15.75" customHeight="1">
      <c r="A67" s="164" t="s">
        <v>23</v>
      </c>
      <c r="B67" s="165" t="str">
        <f t="shared" si="2"/>
        <v>56-73</v>
      </c>
      <c r="C67" s="166">
        <f t="shared" si="4"/>
        <v>50</v>
      </c>
      <c r="D67" s="166">
        <f t="shared" si="3"/>
        <v>6</v>
      </c>
      <c r="E67" s="167">
        <f>'1.1'!M34</f>
        <v>4</v>
      </c>
      <c r="F67" s="168">
        <f>'1.2'!Q33</f>
        <v>0</v>
      </c>
      <c r="G67" s="168">
        <f>'1.3'!D31</f>
        <v>2</v>
      </c>
      <c r="H67" s="168">
        <f>'1.4'!F34</f>
        <v>0</v>
      </c>
      <c r="I67" s="168">
        <f>'1.5'!I37</f>
        <v>0</v>
      </c>
    </row>
    <row r="68" spans="1:9" ht="15.75" customHeight="1">
      <c r="A68" s="164" t="s">
        <v>36</v>
      </c>
      <c r="B68" s="165" t="str">
        <f t="shared" si="2"/>
        <v>56-73</v>
      </c>
      <c r="C68" s="166">
        <f t="shared" si="4"/>
        <v>50</v>
      </c>
      <c r="D68" s="166">
        <f t="shared" si="3"/>
        <v>6</v>
      </c>
      <c r="E68" s="167">
        <f>'1.1'!M47</f>
        <v>2</v>
      </c>
      <c r="F68" s="168">
        <f>'1.2'!Q46</f>
        <v>2</v>
      </c>
      <c r="G68" s="168">
        <f>'1.3'!D44</f>
        <v>2</v>
      </c>
      <c r="H68" s="168">
        <f>'1.4'!F47</f>
        <v>0</v>
      </c>
      <c r="I68" s="168">
        <f>'1.5'!I50</f>
        <v>0</v>
      </c>
    </row>
    <row r="69" spans="1:9" ht="15.75" customHeight="1">
      <c r="A69" s="164" t="s">
        <v>47</v>
      </c>
      <c r="B69" s="165" t="str">
        <f t="shared" si="2"/>
        <v>56-73</v>
      </c>
      <c r="C69" s="166">
        <f t="shared" si="4"/>
        <v>50</v>
      </c>
      <c r="D69" s="166">
        <f aca="true" t="shared" si="5" ref="D69:D90">SUM(E69:I69)</f>
        <v>6</v>
      </c>
      <c r="E69" s="167">
        <f>'1.1'!M59</f>
        <v>0</v>
      </c>
      <c r="F69" s="168">
        <f>'1.2'!Q58</f>
        <v>0</v>
      </c>
      <c r="G69" s="168">
        <f>'1.3'!D56</f>
        <v>2</v>
      </c>
      <c r="H69" s="168">
        <f>'1.4'!F59</f>
        <v>2</v>
      </c>
      <c r="I69" s="168">
        <f>'1.5'!I62</f>
        <v>2</v>
      </c>
    </row>
    <row r="70" spans="1:9" ht="15.75" customHeight="1">
      <c r="A70" s="164" t="s">
        <v>48</v>
      </c>
      <c r="B70" s="165" t="str">
        <f t="shared" si="2"/>
        <v>56-73</v>
      </c>
      <c r="C70" s="166">
        <f aca="true" t="shared" si="6" ref="C70:C90">D70/$D$5*100</f>
        <v>50</v>
      </c>
      <c r="D70" s="166">
        <f t="shared" si="5"/>
        <v>6</v>
      </c>
      <c r="E70" s="167">
        <f>'1.1'!M60</f>
        <v>4</v>
      </c>
      <c r="F70" s="168">
        <f>'1.2'!Q59</f>
        <v>0</v>
      </c>
      <c r="G70" s="168">
        <f>'1.3'!D57</f>
        <v>2</v>
      </c>
      <c r="H70" s="168">
        <f>'1.4'!F60</f>
        <v>0</v>
      </c>
      <c r="I70" s="168">
        <f>'1.5'!I63</f>
        <v>0</v>
      </c>
    </row>
    <row r="71" spans="1:9" ht="15.75" customHeight="1">
      <c r="A71" s="164" t="s">
        <v>50</v>
      </c>
      <c r="B71" s="165" t="str">
        <f aca="true" t="shared" si="7" ref="B71:B90">RANK(C71,$C$6:$C$90)&amp;IF(COUNTIF($C$6:$C$90,C71)&gt;1,"-"&amp;RANK(C71,$C$6:$C$90)+COUNTIF($C$6:$C$90,C71)-1,"")</f>
        <v>56-73</v>
      </c>
      <c r="C71" s="166">
        <f t="shared" si="6"/>
        <v>50</v>
      </c>
      <c r="D71" s="166">
        <f t="shared" si="5"/>
        <v>6</v>
      </c>
      <c r="E71" s="167">
        <f>'1.1'!M62</f>
        <v>0</v>
      </c>
      <c r="F71" s="168">
        <f>'1.2'!Q61</f>
        <v>2</v>
      </c>
      <c r="G71" s="168">
        <f>'1.3'!D59</f>
        <v>2</v>
      </c>
      <c r="H71" s="168">
        <f>'1.4'!F62</f>
        <v>2</v>
      </c>
      <c r="I71" s="168">
        <f>'1.5'!I65</f>
        <v>0</v>
      </c>
    </row>
    <row r="72" spans="1:9" ht="15.75" customHeight="1">
      <c r="A72" s="164" t="s">
        <v>52</v>
      </c>
      <c r="B72" s="165" t="str">
        <f t="shared" si="7"/>
        <v>56-73</v>
      </c>
      <c r="C72" s="166">
        <f t="shared" si="6"/>
        <v>50</v>
      </c>
      <c r="D72" s="166">
        <f t="shared" si="5"/>
        <v>6</v>
      </c>
      <c r="E72" s="167">
        <f>'1.1'!M64</f>
        <v>2</v>
      </c>
      <c r="F72" s="168">
        <f>'1.2'!Q63</f>
        <v>2</v>
      </c>
      <c r="G72" s="168">
        <f>'1.3'!D61</f>
        <v>0</v>
      </c>
      <c r="H72" s="168">
        <f>'1.4'!F64</f>
        <v>2</v>
      </c>
      <c r="I72" s="168">
        <f>'1.5'!I67</f>
        <v>0</v>
      </c>
    </row>
    <row r="73" spans="1:9" ht="15.75" customHeight="1">
      <c r="A73" s="164" t="s">
        <v>59</v>
      </c>
      <c r="B73" s="165" t="str">
        <f t="shared" si="7"/>
        <v>56-73</v>
      </c>
      <c r="C73" s="166">
        <f t="shared" si="6"/>
        <v>50</v>
      </c>
      <c r="D73" s="166">
        <f t="shared" si="5"/>
        <v>6</v>
      </c>
      <c r="E73" s="167">
        <f>'1.1'!M71</f>
        <v>4</v>
      </c>
      <c r="F73" s="168">
        <f>'1.2'!Q70</f>
        <v>0</v>
      </c>
      <c r="G73" s="168">
        <f>'1.3'!D68</f>
        <v>2</v>
      </c>
      <c r="H73" s="168">
        <f>'1.4'!F71</f>
        <v>0</v>
      </c>
      <c r="I73" s="168">
        <f>'1.5'!I74</f>
        <v>0</v>
      </c>
    </row>
    <row r="74" spans="1:9" ht="15.75" customHeight="1">
      <c r="A74" s="164" t="s">
        <v>64</v>
      </c>
      <c r="B74" s="165" t="str">
        <f t="shared" si="7"/>
        <v>56-73</v>
      </c>
      <c r="C74" s="166">
        <f t="shared" si="6"/>
        <v>50</v>
      </c>
      <c r="D74" s="166">
        <f t="shared" si="5"/>
        <v>6</v>
      </c>
      <c r="E74" s="167">
        <f>'1.1'!M76</f>
        <v>4</v>
      </c>
      <c r="F74" s="168">
        <f>'1.2'!Q75</f>
        <v>0</v>
      </c>
      <c r="G74" s="168">
        <f>'1.3'!D73</f>
        <v>0</v>
      </c>
      <c r="H74" s="168">
        <f>'1.4'!F76</f>
        <v>2</v>
      </c>
      <c r="I74" s="168">
        <f>'1.5'!I79</f>
        <v>0</v>
      </c>
    </row>
    <row r="75" spans="1:9" ht="15.75" customHeight="1">
      <c r="A75" s="164" t="s">
        <v>69</v>
      </c>
      <c r="B75" s="165" t="str">
        <f t="shared" si="7"/>
        <v>56-73</v>
      </c>
      <c r="C75" s="166">
        <f t="shared" si="6"/>
        <v>50</v>
      </c>
      <c r="D75" s="166">
        <f t="shared" si="5"/>
        <v>6</v>
      </c>
      <c r="E75" s="167">
        <f>'1.1'!M81</f>
        <v>4</v>
      </c>
      <c r="F75" s="168">
        <f>'1.2'!Q80</f>
        <v>0</v>
      </c>
      <c r="G75" s="168">
        <f>'1.3'!D78</f>
        <v>0</v>
      </c>
      <c r="H75" s="168">
        <f>'1.4'!F81</f>
        <v>2</v>
      </c>
      <c r="I75" s="168">
        <f>'1.5'!I84</f>
        <v>0</v>
      </c>
    </row>
    <row r="76" spans="1:9" ht="15.75" customHeight="1">
      <c r="A76" s="164" t="s">
        <v>76</v>
      </c>
      <c r="B76" s="165" t="str">
        <f t="shared" si="7"/>
        <v>56-73</v>
      </c>
      <c r="C76" s="166">
        <f t="shared" si="6"/>
        <v>50</v>
      </c>
      <c r="D76" s="166">
        <f t="shared" si="5"/>
        <v>6</v>
      </c>
      <c r="E76" s="167">
        <f>'1.1'!M88</f>
        <v>2</v>
      </c>
      <c r="F76" s="168">
        <f>'1.2'!Q87</f>
        <v>0</v>
      </c>
      <c r="G76" s="168">
        <f>'1.3'!D85</f>
        <v>2</v>
      </c>
      <c r="H76" s="168">
        <f>'1.4'!F88</f>
        <v>2</v>
      </c>
      <c r="I76" s="168">
        <f>'1.5'!I91</f>
        <v>0</v>
      </c>
    </row>
    <row r="77" spans="1:9" ht="15.75" customHeight="1">
      <c r="A77" s="164" t="s">
        <v>79</v>
      </c>
      <c r="B77" s="165" t="str">
        <f t="shared" si="7"/>
        <v>56-73</v>
      </c>
      <c r="C77" s="166">
        <f t="shared" si="6"/>
        <v>50</v>
      </c>
      <c r="D77" s="166">
        <f t="shared" si="5"/>
        <v>6</v>
      </c>
      <c r="E77" s="167">
        <f>'1.1'!M91</f>
        <v>2</v>
      </c>
      <c r="F77" s="168">
        <f>'1.2'!Q90</f>
        <v>0</v>
      </c>
      <c r="G77" s="168">
        <f>'1.3'!D88</f>
        <v>0</v>
      </c>
      <c r="H77" s="168">
        <f>'1.4'!F91</f>
        <v>2</v>
      </c>
      <c r="I77" s="168">
        <f>'1.5'!I94</f>
        <v>2</v>
      </c>
    </row>
    <row r="78" spans="1:9" ht="15.75" customHeight="1">
      <c r="A78" s="164" t="s">
        <v>87</v>
      </c>
      <c r="B78" s="165" t="str">
        <f t="shared" si="7"/>
        <v>56-73</v>
      </c>
      <c r="C78" s="166">
        <f t="shared" si="6"/>
        <v>50</v>
      </c>
      <c r="D78" s="166">
        <f t="shared" si="5"/>
        <v>6</v>
      </c>
      <c r="E78" s="167">
        <f>'1.1'!M99</f>
        <v>2</v>
      </c>
      <c r="F78" s="168">
        <f>'1.2'!Q98</f>
        <v>0</v>
      </c>
      <c r="G78" s="168">
        <f>'1.3'!D96</f>
        <v>2</v>
      </c>
      <c r="H78" s="168">
        <f>'1.4'!F99</f>
        <v>2</v>
      </c>
      <c r="I78" s="168">
        <f>'1.5'!I102</f>
        <v>0</v>
      </c>
    </row>
    <row r="79" spans="1:9" ht="15.75" customHeight="1">
      <c r="A79" s="164" t="s">
        <v>5</v>
      </c>
      <c r="B79" s="165" t="str">
        <f t="shared" si="7"/>
        <v>74-79</v>
      </c>
      <c r="C79" s="166">
        <f t="shared" si="6"/>
        <v>41.66666666666667</v>
      </c>
      <c r="D79" s="166">
        <f t="shared" si="5"/>
        <v>5</v>
      </c>
      <c r="E79" s="167">
        <f>'1.1'!M16</f>
        <v>1</v>
      </c>
      <c r="F79" s="168">
        <f>'1.2'!Q15</f>
        <v>2</v>
      </c>
      <c r="G79" s="168">
        <f>'1.3'!D13</f>
        <v>0</v>
      </c>
      <c r="H79" s="168">
        <f>'1.4'!F16</f>
        <v>2</v>
      </c>
      <c r="I79" s="168">
        <f>'1.5'!I19</f>
        <v>0</v>
      </c>
    </row>
    <row r="80" spans="1:9" ht="15.75" customHeight="1">
      <c r="A80" s="164" t="s">
        <v>17</v>
      </c>
      <c r="B80" s="165" t="str">
        <f t="shared" si="7"/>
        <v>74-79</v>
      </c>
      <c r="C80" s="166">
        <f t="shared" si="6"/>
        <v>41.66666666666667</v>
      </c>
      <c r="D80" s="166">
        <f t="shared" si="5"/>
        <v>5</v>
      </c>
      <c r="E80" s="167">
        <f>'1.1'!M28</f>
        <v>1</v>
      </c>
      <c r="F80" s="168">
        <f>'1.2'!Q27</f>
        <v>2</v>
      </c>
      <c r="G80" s="168">
        <f>'1.3'!D25</f>
        <v>0</v>
      </c>
      <c r="H80" s="168">
        <f>'1.4'!F28</f>
        <v>2</v>
      </c>
      <c r="I80" s="168">
        <f>'1.5'!I31</f>
        <v>0</v>
      </c>
    </row>
    <row r="81" spans="1:9" ht="15.75" customHeight="1">
      <c r="A81" s="164" t="s">
        <v>41</v>
      </c>
      <c r="B81" s="165" t="str">
        <f t="shared" si="7"/>
        <v>74-79</v>
      </c>
      <c r="C81" s="166">
        <f t="shared" si="6"/>
        <v>41.66666666666667</v>
      </c>
      <c r="D81" s="166">
        <f t="shared" si="5"/>
        <v>5</v>
      </c>
      <c r="E81" s="167">
        <f>'1.1'!M52</f>
        <v>2</v>
      </c>
      <c r="F81" s="168">
        <f>'1.2'!Q51</f>
        <v>0</v>
      </c>
      <c r="G81" s="168">
        <f>'1.3'!D49</f>
        <v>0</v>
      </c>
      <c r="H81" s="168">
        <f>'1.4'!F52</f>
        <v>2</v>
      </c>
      <c r="I81" s="168">
        <f>'1.5'!I55</f>
        <v>1</v>
      </c>
    </row>
    <row r="82" spans="1:9" ht="15.75" customHeight="1">
      <c r="A82" s="164" t="s">
        <v>92</v>
      </c>
      <c r="B82" s="165" t="str">
        <f t="shared" si="7"/>
        <v>74-79</v>
      </c>
      <c r="C82" s="166">
        <f t="shared" si="6"/>
        <v>41.66666666666667</v>
      </c>
      <c r="D82" s="166">
        <f t="shared" si="5"/>
        <v>5</v>
      </c>
      <c r="E82" s="167">
        <f>'1.1'!M54</f>
        <v>1</v>
      </c>
      <c r="F82" s="168">
        <f>'1.2'!Q53</f>
        <v>0</v>
      </c>
      <c r="G82" s="168">
        <f>'1.3'!D51</f>
        <v>2</v>
      </c>
      <c r="H82" s="168">
        <f>'1.4'!F54</f>
        <v>2</v>
      </c>
      <c r="I82" s="168">
        <f>'1.5'!I57</f>
        <v>0</v>
      </c>
    </row>
    <row r="83" spans="1:9" ht="15.75" customHeight="1">
      <c r="A83" s="164" t="s">
        <v>73</v>
      </c>
      <c r="B83" s="165" t="str">
        <f t="shared" si="7"/>
        <v>74-79</v>
      </c>
      <c r="C83" s="166">
        <f t="shared" si="6"/>
        <v>41.66666666666667</v>
      </c>
      <c r="D83" s="166">
        <f t="shared" si="5"/>
        <v>5</v>
      </c>
      <c r="E83" s="167">
        <f>'1.1'!M85</f>
        <v>1</v>
      </c>
      <c r="F83" s="168">
        <f>'1.2'!Q84</f>
        <v>0</v>
      </c>
      <c r="G83" s="168">
        <f>'1.3'!D82</f>
        <v>2</v>
      </c>
      <c r="H83" s="168">
        <f>'1.4'!F85</f>
        <v>2</v>
      </c>
      <c r="I83" s="168">
        <f>'1.5'!I88</f>
        <v>0</v>
      </c>
    </row>
    <row r="84" spans="1:9" ht="15.75" customHeight="1">
      <c r="A84" s="164" t="s">
        <v>104</v>
      </c>
      <c r="B84" s="165" t="str">
        <f t="shared" si="7"/>
        <v>74-79</v>
      </c>
      <c r="C84" s="166">
        <f t="shared" si="6"/>
        <v>41.66666666666667</v>
      </c>
      <c r="D84" s="166">
        <f t="shared" si="5"/>
        <v>5</v>
      </c>
      <c r="E84" s="167">
        <f>'1.1'!M104</f>
        <v>1</v>
      </c>
      <c r="F84" s="168">
        <f>'1.2'!Q103</f>
        <v>0</v>
      </c>
      <c r="G84" s="168">
        <f>'1.3'!D101</f>
        <v>2</v>
      </c>
      <c r="H84" s="168">
        <f>'1.4'!F104</f>
        <v>2</v>
      </c>
      <c r="I84" s="168">
        <f>'1.5'!I107</f>
        <v>0</v>
      </c>
    </row>
    <row r="85" spans="1:9" ht="15.75" customHeight="1">
      <c r="A85" s="164" t="s">
        <v>29</v>
      </c>
      <c r="B85" s="165" t="str">
        <f t="shared" si="7"/>
        <v>80-83</v>
      </c>
      <c r="C85" s="166">
        <f t="shared" si="6"/>
        <v>33.33333333333333</v>
      </c>
      <c r="D85" s="166">
        <f t="shared" si="5"/>
        <v>4</v>
      </c>
      <c r="E85" s="167">
        <f>'1.1'!M40</f>
        <v>0</v>
      </c>
      <c r="F85" s="168">
        <f>'1.2'!Q39</f>
        <v>0</v>
      </c>
      <c r="G85" s="168">
        <f>'1.3'!D37</f>
        <v>2</v>
      </c>
      <c r="H85" s="168">
        <f>'1.4'!F40</f>
        <v>0</v>
      </c>
      <c r="I85" s="168">
        <f>'1.5'!I43</f>
        <v>2</v>
      </c>
    </row>
    <row r="86" spans="1:9" ht="15.75" customHeight="1">
      <c r="A86" s="164" t="s">
        <v>40</v>
      </c>
      <c r="B86" s="165" t="str">
        <f t="shared" si="7"/>
        <v>80-83</v>
      </c>
      <c r="C86" s="166">
        <f t="shared" si="6"/>
        <v>33.33333333333333</v>
      </c>
      <c r="D86" s="166">
        <f t="shared" si="5"/>
        <v>4</v>
      </c>
      <c r="E86" s="167">
        <f>'1.1'!M51</f>
        <v>0</v>
      </c>
      <c r="F86" s="168">
        <f>'1.2'!Q50</f>
        <v>2</v>
      </c>
      <c r="G86" s="168">
        <f>'1.3'!D48</f>
        <v>2</v>
      </c>
      <c r="H86" s="168">
        <f>'1.4'!F51</f>
        <v>0</v>
      </c>
      <c r="I86" s="168">
        <f>'1.5'!I54</f>
        <v>0</v>
      </c>
    </row>
    <row r="87" spans="1:9" ht="15.75" customHeight="1">
      <c r="A87" s="164" t="s">
        <v>57</v>
      </c>
      <c r="B87" s="165" t="str">
        <f t="shared" si="7"/>
        <v>80-83</v>
      </c>
      <c r="C87" s="166">
        <f t="shared" si="6"/>
        <v>33.33333333333333</v>
      </c>
      <c r="D87" s="166">
        <f t="shared" si="5"/>
        <v>4</v>
      </c>
      <c r="E87" s="167">
        <f>'1.1'!M69</f>
        <v>2</v>
      </c>
      <c r="F87" s="168">
        <f>'1.2'!Q68</f>
        <v>0</v>
      </c>
      <c r="G87" s="168">
        <f>'1.3'!D66</f>
        <v>0</v>
      </c>
      <c r="H87" s="168">
        <f>'1.4'!F69</f>
        <v>2</v>
      </c>
      <c r="I87" s="168">
        <f>'1.5'!I72</f>
        <v>0</v>
      </c>
    </row>
    <row r="88" spans="1:9" ht="15.75" customHeight="1">
      <c r="A88" s="164" t="s">
        <v>84</v>
      </c>
      <c r="B88" s="165" t="str">
        <f t="shared" si="7"/>
        <v>80-83</v>
      </c>
      <c r="C88" s="166">
        <f t="shared" si="6"/>
        <v>33.33333333333333</v>
      </c>
      <c r="D88" s="166">
        <f t="shared" si="5"/>
        <v>4</v>
      </c>
      <c r="E88" s="167">
        <f>'1.1'!M96</f>
        <v>2</v>
      </c>
      <c r="F88" s="168">
        <f>'1.2'!Q95</f>
        <v>0</v>
      </c>
      <c r="G88" s="168">
        <f>'1.3'!D93</f>
        <v>0</v>
      </c>
      <c r="H88" s="168">
        <f>'1.4'!F96</f>
        <v>2</v>
      </c>
      <c r="I88" s="168">
        <f>'1.5'!I99</f>
        <v>0</v>
      </c>
    </row>
    <row r="89" spans="1:9" ht="15.75" customHeight="1">
      <c r="A89" s="164" t="s">
        <v>21</v>
      </c>
      <c r="B89" s="165" t="str">
        <f t="shared" si="7"/>
        <v>84-85</v>
      </c>
      <c r="C89" s="166">
        <f t="shared" si="6"/>
        <v>25</v>
      </c>
      <c r="D89" s="166">
        <f t="shared" si="5"/>
        <v>3</v>
      </c>
      <c r="E89" s="167">
        <f>'1.1'!M32</f>
        <v>1</v>
      </c>
      <c r="F89" s="168">
        <f>'1.2'!Q31</f>
        <v>0</v>
      </c>
      <c r="G89" s="168">
        <f>'1.3'!D29</f>
        <v>0</v>
      </c>
      <c r="H89" s="168">
        <f>'1.4'!F32</f>
        <v>2</v>
      </c>
      <c r="I89" s="168">
        <f>'1.5'!I35</f>
        <v>0</v>
      </c>
    </row>
    <row r="90" spans="1:9" ht="15.75" customHeight="1">
      <c r="A90" s="164" t="s">
        <v>54</v>
      </c>
      <c r="B90" s="165" t="str">
        <f t="shared" si="7"/>
        <v>84-85</v>
      </c>
      <c r="C90" s="166">
        <f t="shared" si="6"/>
        <v>25</v>
      </c>
      <c r="D90" s="166">
        <f t="shared" si="5"/>
        <v>3</v>
      </c>
      <c r="E90" s="167">
        <f>'1.1'!M66</f>
        <v>1</v>
      </c>
      <c r="F90" s="168">
        <f>'1.2'!Q65</f>
        <v>0</v>
      </c>
      <c r="G90" s="168">
        <f>'1.3'!D63</f>
        <v>0</v>
      </c>
      <c r="H90" s="168">
        <f>'1.4'!F66</f>
        <v>2</v>
      </c>
      <c r="I90" s="168">
        <f>'1.5'!I69</f>
        <v>0</v>
      </c>
    </row>
    <row r="92" spans="3:4" ht="15">
      <c r="C92" s="260"/>
      <c r="D92" s="42"/>
    </row>
  </sheetData>
  <sheetProtection/>
  <mergeCells count="1">
    <mergeCell ref="A1:I1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70" r:id="rId1"/>
  <headerFooter scaleWithDoc="0">
    <oddFooter>&amp;C&amp;"Times New Roman,обычный"&amp;8&amp;A&amp;R&amp;8&amp;P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80" workbookViewId="0" topLeftCell="A1">
      <pane ySplit="4" topLeftCell="A5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1" max="1" width="34.8515625" style="0" customWidth="1"/>
    <col min="2" max="2" width="10.00390625" style="0" customWidth="1"/>
    <col min="3" max="3" width="12.7109375" style="0" customWidth="1"/>
    <col min="4" max="4" width="13.421875" style="18" customWidth="1"/>
    <col min="5" max="5" width="10.421875" style="0" customWidth="1"/>
    <col min="6" max="6" width="19.7109375" style="0" customWidth="1"/>
    <col min="7" max="9" width="16.7109375" style="0" customWidth="1"/>
    <col min="10" max="10" width="17.00390625" style="0" customWidth="1"/>
  </cols>
  <sheetData>
    <row r="1" spans="1:10" ht="23.25" customHeight="1">
      <c r="A1" s="189" t="s">
        <v>482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1.75" customHeight="1">
      <c r="A2" s="154" t="s">
        <v>455</v>
      </c>
      <c r="B2" s="155" t="s">
        <v>456</v>
      </c>
      <c r="C2" s="156"/>
      <c r="D2" s="156"/>
      <c r="E2" s="106"/>
      <c r="F2" s="106"/>
      <c r="G2" s="14"/>
      <c r="H2" s="14"/>
      <c r="I2" s="14"/>
      <c r="J2" s="14"/>
    </row>
    <row r="3" spans="1:10" ht="150" customHeight="1">
      <c r="A3" s="157" t="s">
        <v>108</v>
      </c>
      <c r="B3" s="158" t="s">
        <v>93</v>
      </c>
      <c r="C3" s="158" t="s">
        <v>94</v>
      </c>
      <c r="D3" s="158" t="s">
        <v>377</v>
      </c>
      <c r="E3" s="158" t="s">
        <v>373</v>
      </c>
      <c r="F3" s="159" t="s">
        <v>374</v>
      </c>
      <c r="G3" s="159" t="s">
        <v>432</v>
      </c>
      <c r="H3" s="159" t="s">
        <v>433</v>
      </c>
      <c r="I3" s="159" t="s">
        <v>434</v>
      </c>
      <c r="J3" s="160" t="s">
        <v>429</v>
      </c>
    </row>
    <row r="4" spans="1:10" ht="15.75" customHeight="1">
      <c r="A4" s="161" t="s">
        <v>90</v>
      </c>
      <c r="B4" s="162" t="s">
        <v>95</v>
      </c>
      <c r="C4" s="162" t="s">
        <v>95</v>
      </c>
      <c r="D4" s="162" t="s">
        <v>376</v>
      </c>
      <c r="E4" s="162" t="s">
        <v>91</v>
      </c>
      <c r="F4" s="161" t="s">
        <v>91</v>
      </c>
      <c r="G4" s="163" t="s">
        <v>91</v>
      </c>
      <c r="H4" s="163" t="s">
        <v>91</v>
      </c>
      <c r="I4" s="163" t="s">
        <v>91</v>
      </c>
      <c r="J4" s="163" t="s">
        <v>91</v>
      </c>
    </row>
    <row r="5" spans="1:10" s="109" customFormat="1" ht="15" customHeight="1">
      <c r="A5" s="107" t="s">
        <v>375</v>
      </c>
      <c r="B5" s="108"/>
      <c r="C5" s="108"/>
      <c r="D5" s="108"/>
      <c r="E5" s="153">
        <f>SUM(F5:J5)</f>
        <v>12</v>
      </c>
      <c r="F5" s="153">
        <v>4</v>
      </c>
      <c r="G5" s="187">
        <v>2</v>
      </c>
      <c r="H5" s="187">
        <v>2</v>
      </c>
      <c r="I5" s="187">
        <v>2</v>
      </c>
      <c r="J5" s="187">
        <v>2</v>
      </c>
    </row>
    <row r="6" spans="1:10" ht="15.75" customHeight="1">
      <c r="A6" s="179" t="s">
        <v>0</v>
      </c>
      <c r="B6" s="179"/>
      <c r="C6" s="179"/>
      <c r="D6" s="179"/>
      <c r="E6" s="180"/>
      <c r="F6" s="180"/>
      <c r="G6" s="181"/>
      <c r="H6" s="181"/>
      <c r="I6" s="181"/>
      <c r="J6" s="181"/>
    </row>
    <row r="7" spans="1:10" ht="15.75" customHeight="1">
      <c r="A7" s="164" t="s">
        <v>1</v>
      </c>
      <c r="B7" s="165" t="str">
        <f>VLOOKUP(A7,'Рейтинг (раздел 1)'!$A$6:$B$90,2,FALSE)</f>
        <v>34-52</v>
      </c>
      <c r="C7" s="165" t="str">
        <f>RANK(E7,$E$7:$E$24)&amp;IF(COUNTIF($E$7:$E$24,E7)&gt;1,"-"&amp;RANK(E7,$E$7:$E$24)+COUNTIF($E$7:$E$24,E7)-1,"")</f>
        <v>7-10</v>
      </c>
      <c r="D7" s="166">
        <f>E7/$E$5*100</f>
        <v>66.66666666666666</v>
      </c>
      <c r="E7" s="166">
        <f>SUM(F7:J7)</f>
        <v>8</v>
      </c>
      <c r="F7" s="167">
        <f>'1.1'!M12</f>
        <v>2</v>
      </c>
      <c r="G7" s="168">
        <f>'1.2'!Q11</f>
        <v>0</v>
      </c>
      <c r="H7" s="168">
        <f>'1.3'!D9</f>
        <v>2</v>
      </c>
      <c r="I7" s="168">
        <f>'1.4'!F12</f>
        <v>2</v>
      </c>
      <c r="J7" s="168">
        <f>'1.5'!I15</f>
        <v>2</v>
      </c>
    </row>
    <row r="8" spans="1:10" ht="15.75" customHeight="1">
      <c r="A8" s="164" t="s">
        <v>2</v>
      </c>
      <c r="B8" s="165" t="str">
        <f>VLOOKUP(A8,'Рейтинг (раздел 1)'!$A$6:$B$90,2,FALSE)</f>
        <v>56-73</v>
      </c>
      <c r="C8" s="165" t="str">
        <f aca="true" t="shared" si="0" ref="C8:C24">RANK(E8,$E$7:$E$24)&amp;IF(COUNTIF($E$7:$E$24,E8)&gt;1,"-"&amp;RANK(E8,$E$7:$E$24)+COUNTIF($E$7:$E$24,E8)-1,"")</f>
        <v>11-16</v>
      </c>
      <c r="D8" s="166">
        <f aca="true" t="shared" si="1" ref="D8:D71">E8/$E$5*100</f>
        <v>50</v>
      </c>
      <c r="E8" s="166">
        <f aca="true" t="shared" si="2" ref="E8:E24">SUM(F8:J8)</f>
        <v>6</v>
      </c>
      <c r="F8" s="167">
        <f>'1.1'!M13</f>
        <v>4</v>
      </c>
      <c r="G8" s="168">
        <f>'1.2'!Q12</f>
        <v>0</v>
      </c>
      <c r="H8" s="168">
        <f>'1.3'!D10</f>
        <v>0</v>
      </c>
      <c r="I8" s="168">
        <f>'1.4'!F13</f>
        <v>2</v>
      </c>
      <c r="J8" s="168">
        <f>'1.5'!I16</f>
        <v>0</v>
      </c>
    </row>
    <row r="9" spans="1:10" ht="15.75" customHeight="1">
      <c r="A9" s="164" t="s">
        <v>3</v>
      </c>
      <c r="B9" s="165" t="str">
        <f>VLOOKUP(A9,'Рейтинг (раздел 1)'!$A$6:$B$90,2,FALSE)</f>
        <v>7-29</v>
      </c>
      <c r="C9" s="165" t="str">
        <f t="shared" si="0"/>
        <v>1-6</v>
      </c>
      <c r="D9" s="166">
        <f t="shared" si="1"/>
        <v>83.33333333333334</v>
      </c>
      <c r="E9" s="166">
        <f t="shared" si="2"/>
        <v>10</v>
      </c>
      <c r="F9" s="167">
        <f>'1.1'!M14</f>
        <v>4</v>
      </c>
      <c r="G9" s="168">
        <f>'1.2'!Q13</f>
        <v>2</v>
      </c>
      <c r="H9" s="168">
        <f>'1.3'!D11</f>
        <v>2</v>
      </c>
      <c r="I9" s="168">
        <f>'1.4'!F14</f>
        <v>2</v>
      </c>
      <c r="J9" s="168">
        <f>'1.5'!I17</f>
        <v>0</v>
      </c>
    </row>
    <row r="10" spans="1:10" ht="15.75" customHeight="1">
      <c r="A10" s="164" t="s">
        <v>4</v>
      </c>
      <c r="B10" s="165" t="str">
        <f>VLOOKUP(A10,'Рейтинг (раздел 1)'!$A$6:$B$90,2,FALSE)</f>
        <v>56-73</v>
      </c>
      <c r="C10" s="165" t="str">
        <f t="shared" si="0"/>
        <v>11-16</v>
      </c>
      <c r="D10" s="166">
        <f t="shared" si="1"/>
        <v>50</v>
      </c>
      <c r="E10" s="166">
        <f t="shared" si="2"/>
        <v>6</v>
      </c>
      <c r="F10" s="167">
        <f>'1.1'!M15</f>
        <v>2</v>
      </c>
      <c r="G10" s="168">
        <f>'1.2'!Q14</f>
        <v>0</v>
      </c>
      <c r="H10" s="168">
        <f>'1.3'!D12</f>
        <v>2</v>
      </c>
      <c r="I10" s="168">
        <f>'1.4'!F15</f>
        <v>2</v>
      </c>
      <c r="J10" s="168">
        <f>'1.5'!I18</f>
        <v>0</v>
      </c>
    </row>
    <row r="11" spans="1:10" ht="15.75" customHeight="1">
      <c r="A11" s="164" t="s">
        <v>5</v>
      </c>
      <c r="B11" s="165" t="str">
        <f>VLOOKUP(A11,'Рейтинг (раздел 1)'!$A$6:$B$90,2,FALSE)</f>
        <v>74-79</v>
      </c>
      <c r="C11" s="165" t="str">
        <f t="shared" si="0"/>
        <v>17-18</v>
      </c>
      <c r="D11" s="166">
        <f t="shared" si="1"/>
        <v>41.66666666666667</v>
      </c>
      <c r="E11" s="166">
        <f t="shared" si="2"/>
        <v>5</v>
      </c>
      <c r="F11" s="167">
        <f>'1.1'!M16</f>
        <v>1</v>
      </c>
      <c r="G11" s="168">
        <f>'1.2'!Q15</f>
        <v>2</v>
      </c>
      <c r="H11" s="168">
        <f>'1.3'!D13</f>
        <v>0</v>
      </c>
      <c r="I11" s="168">
        <f>'1.4'!F16</f>
        <v>2</v>
      </c>
      <c r="J11" s="168">
        <f>'1.5'!I19</f>
        <v>0</v>
      </c>
    </row>
    <row r="12" spans="1:10" ht="15.75" customHeight="1">
      <c r="A12" s="164" t="s">
        <v>6</v>
      </c>
      <c r="B12" s="165" t="str">
        <f>VLOOKUP(A12,'Рейтинг (раздел 1)'!$A$6:$B$90,2,FALSE)</f>
        <v>56-73</v>
      </c>
      <c r="C12" s="165" t="str">
        <f t="shared" si="0"/>
        <v>11-16</v>
      </c>
      <c r="D12" s="166">
        <f t="shared" si="1"/>
        <v>50</v>
      </c>
      <c r="E12" s="166">
        <f t="shared" si="2"/>
        <v>6</v>
      </c>
      <c r="F12" s="167">
        <f>'1.1'!M17</f>
        <v>2</v>
      </c>
      <c r="G12" s="168">
        <f>'1.2'!Q16</f>
        <v>0</v>
      </c>
      <c r="H12" s="168">
        <f>'1.3'!D14</f>
        <v>2</v>
      </c>
      <c r="I12" s="168">
        <f>'1.4'!F17</f>
        <v>2</v>
      </c>
      <c r="J12" s="168">
        <f>'1.5'!I20</f>
        <v>0</v>
      </c>
    </row>
    <row r="13" spans="1:10" ht="15.75" customHeight="1">
      <c r="A13" s="164" t="s">
        <v>7</v>
      </c>
      <c r="B13" s="165" t="str">
        <f>VLOOKUP(A13,'Рейтинг (раздел 1)'!$A$6:$B$90,2,FALSE)</f>
        <v>34-52</v>
      </c>
      <c r="C13" s="165" t="str">
        <f t="shared" si="0"/>
        <v>7-10</v>
      </c>
      <c r="D13" s="166">
        <f t="shared" si="1"/>
        <v>66.66666666666666</v>
      </c>
      <c r="E13" s="166">
        <f t="shared" si="2"/>
        <v>8</v>
      </c>
      <c r="F13" s="167">
        <f>'1.1'!M18</f>
        <v>4</v>
      </c>
      <c r="G13" s="168">
        <f>'1.2'!Q17</f>
        <v>2</v>
      </c>
      <c r="H13" s="168">
        <f>'1.3'!D15</f>
        <v>2</v>
      </c>
      <c r="I13" s="168">
        <f>'1.4'!F18</f>
        <v>0</v>
      </c>
      <c r="J13" s="168">
        <f>'1.5'!I21</f>
        <v>0</v>
      </c>
    </row>
    <row r="14" spans="1:10" s="7" customFormat="1" ht="15.75" customHeight="1">
      <c r="A14" s="164" t="s">
        <v>8</v>
      </c>
      <c r="B14" s="165" t="str">
        <f>VLOOKUP(A14,'Рейтинг (раздел 1)'!$A$6:$B$90,2,FALSE)</f>
        <v>7-29</v>
      </c>
      <c r="C14" s="165" t="str">
        <f t="shared" si="0"/>
        <v>1-6</v>
      </c>
      <c r="D14" s="166">
        <f t="shared" si="1"/>
        <v>83.33333333333334</v>
      </c>
      <c r="E14" s="166">
        <f t="shared" si="2"/>
        <v>10</v>
      </c>
      <c r="F14" s="167">
        <f>'1.1'!M19</f>
        <v>4</v>
      </c>
      <c r="G14" s="168">
        <f>'1.2'!Q18</f>
        <v>2</v>
      </c>
      <c r="H14" s="168">
        <f>'1.3'!D16</f>
        <v>2</v>
      </c>
      <c r="I14" s="168">
        <f>'1.4'!F19</f>
        <v>2</v>
      </c>
      <c r="J14" s="168">
        <f>'1.5'!I22</f>
        <v>0</v>
      </c>
    </row>
    <row r="15" spans="1:10" ht="15.75" customHeight="1">
      <c r="A15" s="164" t="s">
        <v>9</v>
      </c>
      <c r="B15" s="165" t="str">
        <f>VLOOKUP(A15,'Рейтинг (раздел 1)'!$A$6:$B$90,2,FALSE)</f>
        <v>34-52</v>
      </c>
      <c r="C15" s="165" t="str">
        <f t="shared" si="0"/>
        <v>7-10</v>
      </c>
      <c r="D15" s="166">
        <f t="shared" si="1"/>
        <v>66.66666666666666</v>
      </c>
      <c r="E15" s="166">
        <f t="shared" si="2"/>
        <v>8</v>
      </c>
      <c r="F15" s="167">
        <f>'1.1'!M20</f>
        <v>4</v>
      </c>
      <c r="G15" s="168">
        <f>'1.2'!Q19</f>
        <v>0</v>
      </c>
      <c r="H15" s="168">
        <f>'1.3'!D17</f>
        <v>2</v>
      </c>
      <c r="I15" s="168">
        <f>'1.4'!F20</f>
        <v>2</v>
      </c>
      <c r="J15" s="168">
        <f>'1.5'!I23</f>
        <v>0</v>
      </c>
    </row>
    <row r="16" spans="1:10" ht="15.75" customHeight="1">
      <c r="A16" s="164" t="s">
        <v>10</v>
      </c>
      <c r="B16" s="165" t="str">
        <f>VLOOKUP(A16,'Рейтинг (раздел 1)'!$A$6:$B$90,2,FALSE)</f>
        <v>7-29</v>
      </c>
      <c r="C16" s="165" t="str">
        <f t="shared" si="0"/>
        <v>1-6</v>
      </c>
      <c r="D16" s="166">
        <f t="shared" si="1"/>
        <v>83.33333333333334</v>
      </c>
      <c r="E16" s="166">
        <f t="shared" si="2"/>
        <v>10</v>
      </c>
      <c r="F16" s="167">
        <f>'1.1'!M21</f>
        <v>4</v>
      </c>
      <c r="G16" s="168">
        <f>'1.2'!Q20</f>
        <v>2</v>
      </c>
      <c r="H16" s="168">
        <f>'1.3'!D18</f>
        <v>2</v>
      </c>
      <c r="I16" s="168">
        <f>'1.4'!F21</f>
        <v>2</v>
      </c>
      <c r="J16" s="168">
        <f>'1.5'!I24</f>
        <v>0</v>
      </c>
    </row>
    <row r="17" spans="1:10" ht="15.75" customHeight="1">
      <c r="A17" s="164" t="s">
        <v>11</v>
      </c>
      <c r="B17" s="165" t="str">
        <f>VLOOKUP(A17,'Рейтинг (раздел 1)'!$A$6:$B$90,2,FALSE)</f>
        <v>56-73</v>
      </c>
      <c r="C17" s="165" t="str">
        <f t="shared" si="0"/>
        <v>11-16</v>
      </c>
      <c r="D17" s="166">
        <f t="shared" si="1"/>
        <v>50</v>
      </c>
      <c r="E17" s="166">
        <f t="shared" si="2"/>
        <v>6</v>
      </c>
      <c r="F17" s="167">
        <f>'1.1'!M22</f>
        <v>2</v>
      </c>
      <c r="G17" s="168">
        <f>'1.2'!Q21</f>
        <v>0</v>
      </c>
      <c r="H17" s="168">
        <f>'1.3'!D19</f>
        <v>2</v>
      </c>
      <c r="I17" s="168">
        <f>'1.4'!F22</f>
        <v>2</v>
      </c>
      <c r="J17" s="168">
        <f>'1.5'!I25</f>
        <v>0</v>
      </c>
    </row>
    <row r="18" spans="1:10" s="7" customFormat="1" ht="15.75" customHeight="1">
      <c r="A18" s="164" t="s">
        <v>12</v>
      </c>
      <c r="B18" s="165" t="str">
        <f>VLOOKUP(A18,'Рейтинг (раздел 1)'!$A$6:$B$90,2,FALSE)</f>
        <v>7-29</v>
      </c>
      <c r="C18" s="165" t="str">
        <f t="shared" si="0"/>
        <v>1-6</v>
      </c>
      <c r="D18" s="166">
        <f t="shared" si="1"/>
        <v>83.33333333333334</v>
      </c>
      <c r="E18" s="166">
        <f t="shared" si="2"/>
        <v>10</v>
      </c>
      <c r="F18" s="167">
        <f>'1.1'!M23</f>
        <v>4</v>
      </c>
      <c r="G18" s="168">
        <f>'1.2'!Q22</f>
        <v>2</v>
      </c>
      <c r="H18" s="168">
        <f>'1.3'!D20</f>
        <v>2</v>
      </c>
      <c r="I18" s="168">
        <f>'1.4'!F23</f>
        <v>2</v>
      </c>
      <c r="J18" s="168">
        <f>'1.5'!I26</f>
        <v>0</v>
      </c>
    </row>
    <row r="19" spans="1:10" ht="15.75" customHeight="1">
      <c r="A19" s="164" t="s">
        <v>13</v>
      </c>
      <c r="B19" s="165" t="str">
        <f>VLOOKUP(A19,'Рейтинг (раздел 1)'!$A$6:$B$90,2,FALSE)</f>
        <v>7-29</v>
      </c>
      <c r="C19" s="165" t="str">
        <f t="shared" si="0"/>
        <v>1-6</v>
      </c>
      <c r="D19" s="166">
        <f t="shared" si="1"/>
        <v>83.33333333333334</v>
      </c>
      <c r="E19" s="166">
        <f t="shared" si="2"/>
        <v>10</v>
      </c>
      <c r="F19" s="167">
        <f>'1.1'!M24</f>
        <v>4</v>
      </c>
      <c r="G19" s="168">
        <f>'1.2'!Q23</f>
        <v>2</v>
      </c>
      <c r="H19" s="168">
        <f>'1.3'!D21</f>
        <v>2</v>
      </c>
      <c r="I19" s="168">
        <f>'1.4'!F24</f>
        <v>2</v>
      </c>
      <c r="J19" s="168">
        <f>'1.5'!I27</f>
        <v>0</v>
      </c>
    </row>
    <row r="20" spans="1:10" ht="15.75" customHeight="1">
      <c r="A20" s="164" t="s">
        <v>14</v>
      </c>
      <c r="B20" s="165" t="str">
        <f>VLOOKUP(A20,'Рейтинг (раздел 1)'!$A$6:$B$90,2,FALSE)</f>
        <v>56-73</v>
      </c>
      <c r="C20" s="165" t="str">
        <f t="shared" si="0"/>
        <v>11-16</v>
      </c>
      <c r="D20" s="166">
        <f t="shared" si="1"/>
        <v>50</v>
      </c>
      <c r="E20" s="166">
        <f t="shared" si="2"/>
        <v>6</v>
      </c>
      <c r="F20" s="167">
        <f>'1.1'!M25</f>
        <v>4</v>
      </c>
      <c r="G20" s="168">
        <f>'1.2'!Q24</f>
        <v>0</v>
      </c>
      <c r="H20" s="168">
        <f>'1.3'!D22</f>
        <v>0</v>
      </c>
      <c r="I20" s="168">
        <f>'1.4'!F25</f>
        <v>2</v>
      </c>
      <c r="J20" s="168">
        <f>'1.5'!I28</f>
        <v>0</v>
      </c>
    </row>
    <row r="21" spans="1:10" ht="15.75" customHeight="1">
      <c r="A21" s="164" t="s">
        <v>15</v>
      </c>
      <c r="B21" s="165" t="str">
        <f>VLOOKUP(A21,'Рейтинг (раздел 1)'!$A$6:$B$90,2,FALSE)</f>
        <v>7-29</v>
      </c>
      <c r="C21" s="165" t="str">
        <f t="shared" si="0"/>
        <v>1-6</v>
      </c>
      <c r="D21" s="166">
        <f t="shared" si="1"/>
        <v>83.33333333333334</v>
      </c>
      <c r="E21" s="166">
        <f t="shared" si="2"/>
        <v>10</v>
      </c>
      <c r="F21" s="167">
        <f>'1.1'!M26</f>
        <v>4</v>
      </c>
      <c r="G21" s="168">
        <f>'1.2'!Q25</f>
        <v>2</v>
      </c>
      <c r="H21" s="168">
        <f>'1.3'!D23</f>
        <v>2</v>
      </c>
      <c r="I21" s="168">
        <f>'1.4'!F26</f>
        <v>2</v>
      </c>
      <c r="J21" s="168">
        <f>'1.5'!I29</f>
        <v>0</v>
      </c>
    </row>
    <row r="22" spans="1:10" ht="15.75" customHeight="1">
      <c r="A22" s="164" t="s">
        <v>16</v>
      </c>
      <c r="B22" s="165" t="str">
        <f>VLOOKUP(A22,'Рейтинг (раздел 1)'!$A$6:$B$90,2,FALSE)</f>
        <v>56-73</v>
      </c>
      <c r="C22" s="165" t="str">
        <f t="shared" si="0"/>
        <v>11-16</v>
      </c>
      <c r="D22" s="166">
        <f t="shared" si="1"/>
        <v>50</v>
      </c>
      <c r="E22" s="166">
        <f t="shared" si="2"/>
        <v>6</v>
      </c>
      <c r="F22" s="167">
        <f>'1.1'!M27</f>
        <v>4</v>
      </c>
      <c r="G22" s="168">
        <f>'1.2'!Q26</f>
        <v>0</v>
      </c>
      <c r="H22" s="168">
        <f>'1.3'!D24</f>
        <v>2</v>
      </c>
      <c r="I22" s="168">
        <f>'1.4'!F27</f>
        <v>0</v>
      </c>
      <c r="J22" s="168">
        <f>'1.5'!I30</f>
        <v>0</v>
      </c>
    </row>
    <row r="23" spans="1:10" ht="15.75" customHeight="1">
      <c r="A23" s="164" t="s">
        <v>17</v>
      </c>
      <c r="B23" s="165" t="str">
        <f>VLOOKUP(A23,'Рейтинг (раздел 1)'!$A$6:$B$90,2,FALSE)</f>
        <v>74-79</v>
      </c>
      <c r="C23" s="165" t="str">
        <f t="shared" si="0"/>
        <v>17-18</v>
      </c>
      <c r="D23" s="166">
        <f t="shared" si="1"/>
        <v>41.66666666666667</v>
      </c>
      <c r="E23" s="166">
        <f t="shared" si="2"/>
        <v>5</v>
      </c>
      <c r="F23" s="167">
        <f>'1.1'!M28</f>
        <v>1</v>
      </c>
      <c r="G23" s="168">
        <f>'1.2'!Q27</f>
        <v>2</v>
      </c>
      <c r="H23" s="168">
        <f>'1.3'!D25</f>
        <v>0</v>
      </c>
      <c r="I23" s="168">
        <f>'1.4'!F28</f>
        <v>2</v>
      </c>
      <c r="J23" s="168">
        <f>'1.5'!I31</f>
        <v>0</v>
      </c>
    </row>
    <row r="24" spans="1:10" ht="15.75" customHeight="1">
      <c r="A24" s="164" t="s">
        <v>18</v>
      </c>
      <c r="B24" s="165" t="str">
        <f>VLOOKUP(A24,'Рейтинг (раздел 1)'!$A$6:$B$90,2,FALSE)</f>
        <v>34-52</v>
      </c>
      <c r="C24" s="165" t="str">
        <f t="shared" si="0"/>
        <v>7-10</v>
      </c>
      <c r="D24" s="166">
        <f t="shared" si="1"/>
        <v>66.66666666666666</v>
      </c>
      <c r="E24" s="166">
        <f t="shared" si="2"/>
        <v>8</v>
      </c>
      <c r="F24" s="167">
        <f>'1.1'!M29</f>
        <v>4</v>
      </c>
      <c r="G24" s="168">
        <f>'1.2'!Q28</f>
        <v>0</v>
      </c>
      <c r="H24" s="168">
        <f>'1.3'!D26</f>
        <v>0</v>
      </c>
      <c r="I24" s="168">
        <f>'1.4'!F29</f>
        <v>2</v>
      </c>
      <c r="J24" s="168">
        <f>'1.5'!I32</f>
        <v>2</v>
      </c>
    </row>
    <row r="25" spans="1:10" ht="15.75" customHeight="1">
      <c r="A25" s="179" t="s">
        <v>19</v>
      </c>
      <c r="B25" s="182"/>
      <c r="C25" s="183"/>
      <c r="D25" s="184"/>
      <c r="E25" s="184"/>
      <c r="F25" s="184"/>
      <c r="G25" s="184"/>
      <c r="H25" s="184"/>
      <c r="I25" s="184"/>
      <c r="J25" s="184"/>
    </row>
    <row r="26" spans="1:10" s="7" customFormat="1" ht="15.75" customHeight="1">
      <c r="A26" s="164" t="s">
        <v>20</v>
      </c>
      <c r="B26" s="165" t="str">
        <f>VLOOKUP(A26,'Рейтинг (раздел 1)'!$A$6:$B$90,2,FALSE)</f>
        <v>34-52</v>
      </c>
      <c r="C26" s="165" t="str">
        <f>RANK(E26,$E$26:$E$36)&amp;IF(COUNTIF($E$26:$E$36,E26)&gt;1,"-"&amp;RANK(E26,$E$26:$E$36)+COUNTIF($E$26:$E$36,E26)-1,"")</f>
        <v>6-8</v>
      </c>
      <c r="D26" s="166">
        <f t="shared" si="1"/>
        <v>66.66666666666666</v>
      </c>
      <c r="E26" s="166">
        <f aca="true" t="shared" si="3" ref="E26:E36">SUM(F26:J26)</f>
        <v>8</v>
      </c>
      <c r="F26" s="167">
        <f>'1.1'!M31</f>
        <v>4</v>
      </c>
      <c r="G26" s="168">
        <f>'1.2'!Q30</f>
        <v>0</v>
      </c>
      <c r="H26" s="168">
        <f>'1.3'!D28</f>
        <v>2</v>
      </c>
      <c r="I26" s="168">
        <f>'1.4'!F31</f>
        <v>2</v>
      </c>
      <c r="J26" s="168">
        <f>'1.5'!I34</f>
        <v>0</v>
      </c>
    </row>
    <row r="27" spans="1:10" ht="15.75" customHeight="1">
      <c r="A27" s="164" t="s">
        <v>21</v>
      </c>
      <c r="B27" s="165" t="str">
        <f>VLOOKUP(A27,'Рейтинг (раздел 1)'!$A$6:$B$90,2,FALSE)</f>
        <v>84-85</v>
      </c>
      <c r="C27" s="165" t="str">
        <f aca="true" t="shared" si="4" ref="C27:C35">RANK(E27,$E$26:$E$36)&amp;IF(COUNTIF($E$26:$E$36,E27)&gt;1,"-"&amp;RANK(E27,$E$26:$E$36)+COUNTIF($E$26:$E$36,E27)-1,"")</f>
        <v>11</v>
      </c>
      <c r="D27" s="166">
        <f t="shared" si="1"/>
        <v>25</v>
      </c>
      <c r="E27" s="166">
        <f t="shared" si="3"/>
        <v>3</v>
      </c>
      <c r="F27" s="167">
        <f>'1.1'!M32</f>
        <v>1</v>
      </c>
      <c r="G27" s="168">
        <f>'1.2'!Q31</f>
        <v>0</v>
      </c>
      <c r="H27" s="168">
        <f>'1.3'!D29</f>
        <v>0</v>
      </c>
      <c r="I27" s="168">
        <f>'1.4'!F32</f>
        <v>2</v>
      </c>
      <c r="J27" s="168">
        <f>'1.5'!I35</f>
        <v>0</v>
      </c>
    </row>
    <row r="28" spans="1:10" ht="15.75" customHeight="1">
      <c r="A28" s="164" t="s">
        <v>22</v>
      </c>
      <c r="B28" s="165" t="str">
        <f>VLOOKUP(A28,'Рейтинг (раздел 1)'!$A$6:$B$90,2,FALSE)</f>
        <v>7-29</v>
      </c>
      <c r="C28" s="165" t="str">
        <f t="shared" si="4"/>
        <v>3-4</v>
      </c>
      <c r="D28" s="166">
        <f t="shared" si="1"/>
        <v>83.33333333333334</v>
      </c>
      <c r="E28" s="166">
        <f t="shared" si="3"/>
        <v>10</v>
      </c>
      <c r="F28" s="167">
        <f>'1.1'!M33</f>
        <v>4</v>
      </c>
      <c r="G28" s="168">
        <f>'1.2'!Q32</f>
        <v>2</v>
      </c>
      <c r="H28" s="168">
        <f>'1.3'!D30</f>
        <v>2</v>
      </c>
      <c r="I28" s="168">
        <f>'1.4'!F33</f>
        <v>2</v>
      </c>
      <c r="J28" s="168">
        <f>'1.5'!I36</f>
        <v>0</v>
      </c>
    </row>
    <row r="29" spans="1:10" ht="15.75" customHeight="1">
      <c r="A29" s="164" t="s">
        <v>23</v>
      </c>
      <c r="B29" s="165" t="str">
        <f>VLOOKUP(A29,'Рейтинг (раздел 1)'!$A$6:$B$90,2,FALSE)</f>
        <v>56-73</v>
      </c>
      <c r="C29" s="165" t="str">
        <f t="shared" si="4"/>
        <v>9</v>
      </c>
      <c r="D29" s="166">
        <f t="shared" si="1"/>
        <v>50</v>
      </c>
      <c r="E29" s="166">
        <f t="shared" si="3"/>
        <v>6</v>
      </c>
      <c r="F29" s="167">
        <f>'1.1'!M34</f>
        <v>4</v>
      </c>
      <c r="G29" s="168">
        <f>'1.2'!Q33</f>
        <v>0</v>
      </c>
      <c r="H29" s="168">
        <f>'1.3'!D31</f>
        <v>2</v>
      </c>
      <c r="I29" s="168">
        <f>'1.4'!F34</f>
        <v>0</v>
      </c>
      <c r="J29" s="168">
        <f>'1.5'!I37</f>
        <v>0</v>
      </c>
    </row>
    <row r="30" spans="1:10" ht="15.75" customHeight="1">
      <c r="A30" s="164" t="s">
        <v>24</v>
      </c>
      <c r="B30" s="165" t="str">
        <f>VLOOKUP(A30,'Рейтинг (раздел 1)'!$A$6:$B$90,2,FALSE)</f>
        <v>34-52</v>
      </c>
      <c r="C30" s="165" t="str">
        <f t="shared" si="4"/>
        <v>6-8</v>
      </c>
      <c r="D30" s="166">
        <f t="shared" si="1"/>
        <v>66.66666666666666</v>
      </c>
      <c r="E30" s="166">
        <f t="shared" si="3"/>
        <v>8</v>
      </c>
      <c r="F30" s="167">
        <f>'1.1'!M35</f>
        <v>4</v>
      </c>
      <c r="G30" s="168">
        <f>'1.2'!Q34</f>
        <v>2</v>
      </c>
      <c r="H30" s="168">
        <f>'1.3'!D32</f>
        <v>0</v>
      </c>
      <c r="I30" s="168">
        <f>'1.4'!F35</f>
        <v>2</v>
      </c>
      <c r="J30" s="168">
        <f>'1.5'!I38</f>
        <v>0</v>
      </c>
    </row>
    <row r="31" spans="1:10" ht="15.75" customHeight="1">
      <c r="A31" s="164" t="s">
        <v>25</v>
      </c>
      <c r="B31" s="165" t="str">
        <f>VLOOKUP(A31,'Рейтинг (раздел 1)'!$A$6:$B$90,2,FALSE)</f>
        <v>34-52</v>
      </c>
      <c r="C31" s="165" t="str">
        <f t="shared" si="4"/>
        <v>6-8</v>
      </c>
      <c r="D31" s="166">
        <f t="shared" si="1"/>
        <v>66.66666666666666</v>
      </c>
      <c r="E31" s="166">
        <f t="shared" si="3"/>
        <v>8</v>
      </c>
      <c r="F31" s="167">
        <f>'1.1'!M36</f>
        <v>4</v>
      </c>
      <c r="G31" s="168">
        <f>'1.2'!Q35</f>
        <v>2</v>
      </c>
      <c r="H31" s="168">
        <f>'1.3'!D33</f>
        <v>0</v>
      </c>
      <c r="I31" s="168">
        <f>'1.4'!F36</f>
        <v>2</v>
      </c>
      <c r="J31" s="168">
        <f>'1.5'!I39</f>
        <v>0</v>
      </c>
    </row>
    <row r="32" spans="1:10" s="7" customFormat="1" ht="15.75" customHeight="1">
      <c r="A32" s="164" t="s">
        <v>26</v>
      </c>
      <c r="B32" s="165" t="str">
        <f>VLOOKUP(A32,'Рейтинг (раздел 1)'!$A$6:$B$90,2,FALSE)</f>
        <v>5-6</v>
      </c>
      <c r="C32" s="165" t="str">
        <f t="shared" si="4"/>
        <v>2</v>
      </c>
      <c r="D32" s="166">
        <f t="shared" si="1"/>
        <v>91.66666666666666</v>
      </c>
      <c r="E32" s="166">
        <f t="shared" si="3"/>
        <v>11</v>
      </c>
      <c r="F32" s="167">
        <f>'1.1'!M37</f>
        <v>4</v>
      </c>
      <c r="G32" s="168">
        <f>'1.2'!Q36</f>
        <v>2</v>
      </c>
      <c r="H32" s="168">
        <f>'1.3'!D34</f>
        <v>2</v>
      </c>
      <c r="I32" s="168">
        <f>'1.4'!F37</f>
        <v>2</v>
      </c>
      <c r="J32" s="168">
        <f>'1.5'!I40</f>
        <v>1</v>
      </c>
    </row>
    <row r="33" spans="1:10" s="7" customFormat="1" ht="15.75" customHeight="1">
      <c r="A33" s="164" t="s">
        <v>27</v>
      </c>
      <c r="B33" s="165" t="str">
        <f>VLOOKUP(A33,'Рейтинг (раздел 1)'!$A$6:$B$90,2,FALSE)</f>
        <v>7-29</v>
      </c>
      <c r="C33" s="165" t="str">
        <f t="shared" si="4"/>
        <v>3-4</v>
      </c>
      <c r="D33" s="166">
        <f t="shared" si="1"/>
        <v>83.33333333333334</v>
      </c>
      <c r="E33" s="166">
        <f t="shared" si="3"/>
        <v>10</v>
      </c>
      <c r="F33" s="167">
        <f>'1.1'!M38</f>
        <v>4</v>
      </c>
      <c r="G33" s="168">
        <f>'1.2'!Q37</f>
        <v>0</v>
      </c>
      <c r="H33" s="168">
        <f>'1.3'!D35</f>
        <v>2</v>
      </c>
      <c r="I33" s="168">
        <f>'1.4'!F38</f>
        <v>2</v>
      </c>
      <c r="J33" s="168">
        <f>'1.5'!I41</f>
        <v>2</v>
      </c>
    </row>
    <row r="34" spans="1:10" ht="15.75" customHeight="1">
      <c r="A34" s="164" t="s">
        <v>28</v>
      </c>
      <c r="B34" s="165" t="str">
        <f>VLOOKUP(A34,'Рейтинг (раздел 1)'!$A$6:$B$90,2,FALSE)</f>
        <v>30-33</v>
      </c>
      <c r="C34" s="165" t="str">
        <f t="shared" si="4"/>
        <v>5</v>
      </c>
      <c r="D34" s="166">
        <f t="shared" si="1"/>
        <v>75</v>
      </c>
      <c r="E34" s="166">
        <f t="shared" si="3"/>
        <v>9</v>
      </c>
      <c r="F34" s="167">
        <f>'1.1'!M39</f>
        <v>1</v>
      </c>
      <c r="G34" s="168">
        <f>'1.2'!Q38</f>
        <v>2</v>
      </c>
      <c r="H34" s="168">
        <f>'1.3'!D36</f>
        <v>2</v>
      </c>
      <c r="I34" s="168">
        <f>'1.4'!F39</f>
        <v>2</v>
      </c>
      <c r="J34" s="168">
        <f>'1.5'!I42</f>
        <v>2</v>
      </c>
    </row>
    <row r="35" spans="1:10" ht="15.75" customHeight="1">
      <c r="A35" s="164" t="s">
        <v>29</v>
      </c>
      <c r="B35" s="165" t="str">
        <f>VLOOKUP(A35,'Рейтинг (раздел 1)'!$A$6:$B$90,2,FALSE)</f>
        <v>80-83</v>
      </c>
      <c r="C35" s="165" t="str">
        <f t="shared" si="4"/>
        <v>10</v>
      </c>
      <c r="D35" s="166">
        <f t="shared" si="1"/>
        <v>33.33333333333333</v>
      </c>
      <c r="E35" s="166">
        <f t="shared" si="3"/>
        <v>4</v>
      </c>
      <c r="F35" s="167">
        <f>'1.1'!M40</f>
        <v>0</v>
      </c>
      <c r="G35" s="168">
        <f>'1.2'!Q39</f>
        <v>0</v>
      </c>
      <c r="H35" s="168">
        <f>'1.3'!D37</f>
        <v>2</v>
      </c>
      <c r="I35" s="168">
        <f>'1.4'!F40</f>
        <v>0</v>
      </c>
      <c r="J35" s="168">
        <f>'1.5'!I43</f>
        <v>2</v>
      </c>
    </row>
    <row r="36" spans="1:10" ht="15.75" customHeight="1">
      <c r="A36" s="164" t="s">
        <v>30</v>
      </c>
      <c r="B36" s="165" t="str">
        <f>VLOOKUP(A36,'Рейтинг (раздел 1)'!$A$6:$B$90,2,FALSE)</f>
        <v>1-4</v>
      </c>
      <c r="C36" s="165" t="str">
        <f>RANK(E36,$E$26:$E$36)&amp;IF(COUNTIF($E$26:$E$36,E36)&gt;1,"-"&amp;RANK(E36,$E$26:$E$36)+COUNTIF($E$26:$E$36,E36)-1,"")</f>
        <v>1</v>
      </c>
      <c r="D36" s="166">
        <f t="shared" si="1"/>
        <v>100</v>
      </c>
      <c r="E36" s="166">
        <f t="shared" si="3"/>
        <v>12</v>
      </c>
      <c r="F36" s="167">
        <f>'1.1'!M41</f>
        <v>4</v>
      </c>
      <c r="G36" s="168">
        <f>'1.2'!Q40</f>
        <v>2</v>
      </c>
      <c r="H36" s="168">
        <f>'1.3'!D38</f>
        <v>2</v>
      </c>
      <c r="I36" s="168">
        <f>'1.4'!F41</f>
        <v>2</v>
      </c>
      <c r="J36" s="168">
        <f>'1.5'!I44</f>
        <v>2</v>
      </c>
    </row>
    <row r="37" spans="1:10" ht="15.75" customHeight="1">
      <c r="A37" s="179" t="s">
        <v>31</v>
      </c>
      <c r="B37" s="182"/>
      <c r="C37" s="183"/>
      <c r="D37" s="184"/>
      <c r="E37" s="184"/>
      <c r="F37" s="184"/>
      <c r="G37" s="184"/>
      <c r="H37" s="184"/>
      <c r="I37" s="184"/>
      <c r="J37" s="184"/>
    </row>
    <row r="38" spans="1:10" ht="15.75" customHeight="1">
      <c r="A38" s="164" t="s">
        <v>32</v>
      </c>
      <c r="B38" s="165" t="str">
        <f>VLOOKUP(A38,'Рейтинг (раздел 1)'!$A$6:$B$90,2,FALSE)</f>
        <v>1-4</v>
      </c>
      <c r="C38" s="165" t="str">
        <f aca="true" t="shared" si="5" ref="C38:C43">RANK(E38,$E$38:$E$43)&amp;IF(COUNTIF($E$38:$E$43,E38)&gt;1,"-"&amp;RANK(E38,$E$38:$E$43)+COUNTIF($E$38:$E$43,E38)-1,"")</f>
        <v>1-2</v>
      </c>
      <c r="D38" s="166">
        <f t="shared" si="1"/>
        <v>100</v>
      </c>
      <c r="E38" s="166">
        <f aca="true" t="shared" si="6" ref="E38:E43">SUM(F38:J38)</f>
        <v>12</v>
      </c>
      <c r="F38" s="167">
        <f>'1.1'!M43</f>
        <v>4</v>
      </c>
      <c r="G38" s="168">
        <f>'1.2'!Q42</f>
        <v>2</v>
      </c>
      <c r="H38" s="168">
        <f>'1.3'!D40</f>
        <v>2</v>
      </c>
      <c r="I38" s="168">
        <f>'1.4'!F43</f>
        <v>2</v>
      </c>
      <c r="J38" s="168">
        <f>'1.5'!I46</f>
        <v>2</v>
      </c>
    </row>
    <row r="39" spans="1:10" ht="15.75" customHeight="1">
      <c r="A39" s="164" t="s">
        <v>33</v>
      </c>
      <c r="B39" s="165" t="str">
        <f>VLOOKUP(A39,'Рейтинг (раздел 1)'!$A$6:$B$90,2,FALSE)</f>
        <v>30-33</v>
      </c>
      <c r="C39" s="165" t="str">
        <f t="shared" si="5"/>
        <v>5</v>
      </c>
      <c r="D39" s="166">
        <f t="shared" si="1"/>
        <v>75</v>
      </c>
      <c r="E39" s="166">
        <f t="shared" si="6"/>
        <v>9</v>
      </c>
      <c r="F39" s="167">
        <f>'1.1'!M44</f>
        <v>1</v>
      </c>
      <c r="G39" s="168">
        <f>'1.2'!Q43</f>
        <v>2</v>
      </c>
      <c r="H39" s="168">
        <f>'1.3'!D41</f>
        <v>2</v>
      </c>
      <c r="I39" s="168">
        <f>'1.4'!F44</f>
        <v>2</v>
      </c>
      <c r="J39" s="168">
        <f>'1.5'!I47</f>
        <v>2</v>
      </c>
    </row>
    <row r="40" spans="1:10" s="7" customFormat="1" ht="15.75" customHeight="1">
      <c r="A40" s="164" t="s">
        <v>34</v>
      </c>
      <c r="B40" s="165" t="str">
        <f>VLOOKUP(A40,'Рейтинг (раздел 1)'!$A$6:$B$90,2,FALSE)</f>
        <v>7-29</v>
      </c>
      <c r="C40" s="165" t="str">
        <f t="shared" si="5"/>
        <v>3-4</v>
      </c>
      <c r="D40" s="166">
        <f t="shared" si="1"/>
        <v>83.33333333333334</v>
      </c>
      <c r="E40" s="166">
        <f t="shared" si="6"/>
        <v>10</v>
      </c>
      <c r="F40" s="167">
        <f>'1.1'!M45</f>
        <v>4</v>
      </c>
      <c r="G40" s="168">
        <f>'1.2'!Q44</f>
        <v>2</v>
      </c>
      <c r="H40" s="168">
        <f>'1.3'!D42</f>
        <v>2</v>
      </c>
      <c r="I40" s="168">
        <f>'1.4'!F45</f>
        <v>2</v>
      </c>
      <c r="J40" s="168">
        <f>'1.5'!I48</f>
        <v>0</v>
      </c>
    </row>
    <row r="41" spans="1:10" ht="15.75" customHeight="1">
      <c r="A41" s="164" t="s">
        <v>35</v>
      </c>
      <c r="B41" s="165" t="str">
        <f>VLOOKUP(A41,'Рейтинг (раздел 1)'!$A$6:$B$90,2,FALSE)</f>
        <v>1-4</v>
      </c>
      <c r="C41" s="165" t="str">
        <f t="shared" si="5"/>
        <v>1-2</v>
      </c>
      <c r="D41" s="166">
        <f t="shared" si="1"/>
        <v>100</v>
      </c>
      <c r="E41" s="166">
        <f t="shared" si="6"/>
        <v>12</v>
      </c>
      <c r="F41" s="167">
        <f>'1.1'!M46</f>
        <v>4</v>
      </c>
      <c r="G41" s="168">
        <f>'1.2'!Q45</f>
        <v>2</v>
      </c>
      <c r="H41" s="168">
        <f>'1.3'!D43</f>
        <v>2</v>
      </c>
      <c r="I41" s="168">
        <f>'1.4'!F46</f>
        <v>2</v>
      </c>
      <c r="J41" s="168">
        <f>'1.5'!I49</f>
        <v>2</v>
      </c>
    </row>
    <row r="42" spans="1:10" ht="15.75" customHeight="1">
      <c r="A42" s="164" t="s">
        <v>36</v>
      </c>
      <c r="B42" s="165" t="str">
        <f>VLOOKUP(A42,'Рейтинг (раздел 1)'!$A$6:$B$90,2,FALSE)</f>
        <v>56-73</v>
      </c>
      <c r="C42" s="165" t="str">
        <f t="shared" si="5"/>
        <v>6</v>
      </c>
      <c r="D42" s="166">
        <f t="shared" si="1"/>
        <v>50</v>
      </c>
      <c r="E42" s="166">
        <f t="shared" si="6"/>
        <v>6</v>
      </c>
      <c r="F42" s="167">
        <f>'1.1'!M47</f>
        <v>2</v>
      </c>
      <c r="G42" s="168">
        <f>'1.2'!Q46</f>
        <v>2</v>
      </c>
      <c r="H42" s="168">
        <f>'1.3'!D44</f>
        <v>2</v>
      </c>
      <c r="I42" s="168">
        <f>'1.4'!F47</f>
        <v>0</v>
      </c>
      <c r="J42" s="168">
        <f>'1.5'!I50</f>
        <v>0</v>
      </c>
    </row>
    <row r="43" spans="1:10" ht="15.75" customHeight="1">
      <c r="A43" s="164" t="s">
        <v>37</v>
      </c>
      <c r="B43" s="165" t="str">
        <f>VLOOKUP(A43,'Рейтинг (раздел 1)'!$A$6:$B$90,2,FALSE)</f>
        <v>7-29</v>
      </c>
      <c r="C43" s="165" t="str">
        <f t="shared" si="5"/>
        <v>3-4</v>
      </c>
      <c r="D43" s="166">
        <f t="shared" si="1"/>
        <v>83.33333333333334</v>
      </c>
      <c r="E43" s="166">
        <f t="shared" si="6"/>
        <v>10</v>
      </c>
      <c r="F43" s="167">
        <f>'1.1'!M48</f>
        <v>4</v>
      </c>
      <c r="G43" s="168">
        <f>'1.2'!Q47</f>
        <v>2</v>
      </c>
      <c r="H43" s="168">
        <f>'1.3'!D45</f>
        <v>2</v>
      </c>
      <c r="I43" s="168">
        <f>'1.4'!F48</f>
        <v>2</v>
      </c>
      <c r="J43" s="168">
        <f>'1.5'!I51</f>
        <v>0</v>
      </c>
    </row>
    <row r="44" spans="1:10" ht="15.75" customHeight="1">
      <c r="A44" s="179" t="s">
        <v>38</v>
      </c>
      <c r="B44" s="182"/>
      <c r="C44" s="183"/>
      <c r="D44" s="184"/>
      <c r="E44" s="184"/>
      <c r="F44" s="184"/>
      <c r="G44" s="184"/>
      <c r="H44" s="184"/>
      <c r="I44" s="184"/>
      <c r="J44" s="184"/>
    </row>
    <row r="45" spans="1:10" ht="15.75" customHeight="1">
      <c r="A45" s="164" t="s">
        <v>39</v>
      </c>
      <c r="B45" s="165" t="str">
        <f>VLOOKUP(A45,'Рейтинг (раздел 1)'!$A$6:$B$90,2,FALSE)</f>
        <v>7-29</v>
      </c>
      <c r="C45" s="165" t="str">
        <f aca="true" t="shared" si="7" ref="C45:C51">RANK(E45,$E$45:$E$51)&amp;IF(COUNTIF($E$45:$E$51,E45)&gt;1,"-"&amp;RANK(E45,$E$45:$E$51)+COUNTIF($E$45:$E$51,E45)-1,"")</f>
        <v>1-3</v>
      </c>
      <c r="D45" s="166">
        <f t="shared" si="1"/>
        <v>83.33333333333334</v>
      </c>
      <c r="E45" s="166">
        <f aca="true" t="shared" si="8" ref="E45:E51">SUM(F45:J45)</f>
        <v>10</v>
      </c>
      <c r="F45" s="167">
        <f>'1.1'!M50</f>
        <v>4</v>
      </c>
      <c r="G45" s="168">
        <f>'1.2'!Q49</f>
        <v>2</v>
      </c>
      <c r="H45" s="168">
        <f>'1.3'!D47</f>
        <v>2</v>
      </c>
      <c r="I45" s="168">
        <f>'1.4'!F50</f>
        <v>2</v>
      </c>
      <c r="J45" s="168">
        <f>'1.5'!I53</f>
        <v>0</v>
      </c>
    </row>
    <row r="46" spans="1:10" ht="15.75" customHeight="1">
      <c r="A46" s="164" t="s">
        <v>40</v>
      </c>
      <c r="B46" s="165" t="str">
        <f>VLOOKUP(A46,'Рейтинг (раздел 1)'!$A$6:$B$90,2,FALSE)</f>
        <v>80-83</v>
      </c>
      <c r="C46" s="165" t="str">
        <f t="shared" si="7"/>
        <v>7</v>
      </c>
      <c r="D46" s="166">
        <f t="shared" si="1"/>
        <v>33.33333333333333</v>
      </c>
      <c r="E46" s="166">
        <f t="shared" si="8"/>
        <v>4</v>
      </c>
      <c r="F46" s="167">
        <f>'1.1'!M51</f>
        <v>0</v>
      </c>
      <c r="G46" s="168">
        <f>'1.2'!Q50</f>
        <v>2</v>
      </c>
      <c r="H46" s="168">
        <f>'1.3'!D48</f>
        <v>2</v>
      </c>
      <c r="I46" s="168">
        <f>'1.4'!F51</f>
        <v>0</v>
      </c>
      <c r="J46" s="168">
        <f>'1.5'!I54</f>
        <v>0</v>
      </c>
    </row>
    <row r="47" spans="1:10" ht="15.75" customHeight="1">
      <c r="A47" s="164" t="s">
        <v>41</v>
      </c>
      <c r="B47" s="165" t="str">
        <f>VLOOKUP(A47,'Рейтинг (раздел 1)'!$A$6:$B$90,2,FALSE)</f>
        <v>74-79</v>
      </c>
      <c r="C47" s="165" t="str">
        <f t="shared" si="7"/>
        <v>5-6</v>
      </c>
      <c r="D47" s="166">
        <f t="shared" si="1"/>
        <v>41.66666666666667</v>
      </c>
      <c r="E47" s="166">
        <f t="shared" si="8"/>
        <v>5</v>
      </c>
      <c r="F47" s="167">
        <f>'1.1'!M52</f>
        <v>2</v>
      </c>
      <c r="G47" s="168">
        <f>'1.2'!Q51</f>
        <v>0</v>
      </c>
      <c r="H47" s="168">
        <f>'1.3'!D49</f>
        <v>0</v>
      </c>
      <c r="I47" s="168">
        <f>'1.4'!F52</f>
        <v>2</v>
      </c>
      <c r="J47" s="168">
        <f>'1.5'!I55</f>
        <v>1</v>
      </c>
    </row>
    <row r="48" spans="1:10" ht="15.75" customHeight="1">
      <c r="A48" s="164" t="s">
        <v>42</v>
      </c>
      <c r="B48" s="165" t="str">
        <f>VLOOKUP(A48,'Рейтинг (раздел 1)'!$A$6:$B$90,2,FALSE)</f>
        <v>7-29</v>
      </c>
      <c r="C48" s="165" t="str">
        <f t="shared" si="7"/>
        <v>1-3</v>
      </c>
      <c r="D48" s="166">
        <f t="shared" si="1"/>
        <v>83.33333333333334</v>
      </c>
      <c r="E48" s="166">
        <f t="shared" si="8"/>
        <v>10</v>
      </c>
      <c r="F48" s="167">
        <f>'1.1'!M53</f>
        <v>4</v>
      </c>
      <c r="G48" s="168">
        <f>'1.2'!Q52</f>
        <v>2</v>
      </c>
      <c r="H48" s="168">
        <f>'1.3'!D50</f>
        <v>2</v>
      </c>
      <c r="I48" s="168">
        <f>'1.4'!F53</f>
        <v>2</v>
      </c>
      <c r="J48" s="168">
        <f>'1.5'!I56</f>
        <v>0</v>
      </c>
    </row>
    <row r="49" spans="1:10" ht="15.75" customHeight="1">
      <c r="A49" s="164" t="s">
        <v>92</v>
      </c>
      <c r="B49" s="165" t="str">
        <f>VLOOKUP(A49,'Рейтинг (раздел 1)'!$A$6:$B$90,2,FALSE)</f>
        <v>74-79</v>
      </c>
      <c r="C49" s="165" t="str">
        <f t="shared" si="7"/>
        <v>5-6</v>
      </c>
      <c r="D49" s="166">
        <f t="shared" si="1"/>
        <v>41.66666666666667</v>
      </c>
      <c r="E49" s="166">
        <f t="shared" si="8"/>
        <v>5</v>
      </c>
      <c r="F49" s="167">
        <f>'1.1'!M54</f>
        <v>1</v>
      </c>
      <c r="G49" s="168">
        <f>'1.2'!Q53</f>
        <v>0</v>
      </c>
      <c r="H49" s="168">
        <f>'1.3'!D51</f>
        <v>2</v>
      </c>
      <c r="I49" s="168">
        <f>'1.4'!F54</f>
        <v>2</v>
      </c>
      <c r="J49" s="168">
        <f>'1.5'!I57</f>
        <v>0</v>
      </c>
    </row>
    <row r="50" spans="1:10" ht="15.75" customHeight="1">
      <c r="A50" s="164" t="s">
        <v>43</v>
      </c>
      <c r="B50" s="165" t="str">
        <f>VLOOKUP(A50,'Рейтинг (раздел 1)'!$A$6:$B$90,2,FALSE)</f>
        <v>34-52</v>
      </c>
      <c r="C50" s="165" t="str">
        <f t="shared" si="7"/>
        <v>4</v>
      </c>
      <c r="D50" s="166">
        <f t="shared" si="1"/>
        <v>66.66666666666666</v>
      </c>
      <c r="E50" s="166">
        <f t="shared" si="8"/>
        <v>8</v>
      </c>
      <c r="F50" s="167">
        <f>'1.1'!M55</f>
        <v>4</v>
      </c>
      <c r="G50" s="168">
        <f>'1.2'!Q54</f>
        <v>0</v>
      </c>
      <c r="H50" s="168">
        <f>'1.3'!D52</f>
        <v>2</v>
      </c>
      <c r="I50" s="168">
        <f>'1.4'!F55</f>
        <v>2</v>
      </c>
      <c r="J50" s="168">
        <f>'1.5'!I58</f>
        <v>0</v>
      </c>
    </row>
    <row r="51" spans="1:10" ht="15.75" customHeight="1">
      <c r="A51" s="164" t="s">
        <v>44</v>
      </c>
      <c r="B51" s="165" t="str">
        <f>VLOOKUP(A51,'Рейтинг (раздел 1)'!$A$6:$B$90,2,FALSE)</f>
        <v>7-29</v>
      </c>
      <c r="C51" s="165" t="str">
        <f t="shared" si="7"/>
        <v>1-3</v>
      </c>
      <c r="D51" s="166">
        <f t="shared" si="1"/>
        <v>83.33333333333334</v>
      </c>
      <c r="E51" s="166">
        <f t="shared" si="8"/>
        <v>10</v>
      </c>
      <c r="F51" s="167">
        <f>'1.1'!M56</f>
        <v>4</v>
      </c>
      <c r="G51" s="168">
        <f>'1.2'!Q55</f>
        <v>2</v>
      </c>
      <c r="H51" s="168">
        <f>'1.3'!D53</f>
        <v>2</v>
      </c>
      <c r="I51" s="168">
        <f>'1.4'!F56</f>
        <v>2</v>
      </c>
      <c r="J51" s="168">
        <f>'1.5'!I59</f>
        <v>0</v>
      </c>
    </row>
    <row r="52" spans="1:10" ht="15.75" customHeight="1">
      <c r="A52" s="179" t="s">
        <v>45</v>
      </c>
      <c r="B52" s="182"/>
      <c r="C52" s="183"/>
      <c r="D52" s="184"/>
      <c r="E52" s="184"/>
      <c r="F52" s="184"/>
      <c r="G52" s="184"/>
      <c r="H52" s="184"/>
      <c r="I52" s="184"/>
      <c r="J52" s="184"/>
    </row>
    <row r="53" spans="1:10" ht="15.75" customHeight="1">
      <c r="A53" s="164" t="s">
        <v>46</v>
      </c>
      <c r="B53" s="165" t="str">
        <f>VLOOKUP(A53,'Рейтинг (раздел 1)'!$A$6:$B$90,2,FALSE)</f>
        <v>5-6</v>
      </c>
      <c r="C53" s="165" t="str">
        <f aca="true" t="shared" si="9" ref="C53:C66">RANK(E53,$E$53:$E$66)&amp;IF(COUNTIF($E$53:$E$66,E53)&gt;1,"-"&amp;RANK(E53,$E$53:$E$66)+COUNTIF($E$53:$E$66,E53)-1,"")</f>
        <v>2</v>
      </c>
      <c r="D53" s="166">
        <f t="shared" si="1"/>
        <v>91.66666666666666</v>
      </c>
      <c r="E53" s="166">
        <f aca="true" t="shared" si="10" ref="E53:E66">SUM(F53:J53)</f>
        <v>11</v>
      </c>
      <c r="F53" s="167">
        <f>'1.1'!M58</f>
        <v>4</v>
      </c>
      <c r="G53" s="168">
        <f>'1.2'!Q57</f>
        <v>2</v>
      </c>
      <c r="H53" s="168">
        <f>'1.3'!D55</f>
        <v>2</v>
      </c>
      <c r="I53" s="168">
        <f>'1.4'!F58</f>
        <v>2</v>
      </c>
      <c r="J53" s="168">
        <f>'1.5'!I61</f>
        <v>1</v>
      </c>
    </row>
    <row r="54" spans="1:10" s="7" customFormat="1" ht="15.75" customHeight="1">
      <c r="A54" s="164" t="s">
        <v>47</v>
      </c>
      <c r="B54" s="165" t="str">
        <f>VLOOKUP(A54,'Рейтинг (раздел 1)'!$A$6:$B$90,2,FALSE)</f>
        <v>56-73</v>
      </c>
      <c r="C54" s="165" t="str">
        <f t="shared" si="9"/>
        <v>8-12</v>
      </c>
      <c r="D54" s="166">
        <f t="shared" si="1"/>
        <v>50</v>
      </c>
      <c r="E54" s="166">
        <f t="shared" si="10"/>
        <v>6</v>
      </c>
      <c r="F54" s="167">
        <f>'1.1'!M59</f>
        <v>0</v>
      </c>
      <c r="G54" s="168">
        <f>'1.2'!Q58</f>
        <v>0</v>
      </c>
      <c r="H54" s="168">
        <f>'1.3'!D56</f>
        <v>2</v>
      </c>
      <c r="I54" s="168">
        <f>'1.4'!F59</f>
        <v>2</v>
      </c>
      <c r="J54" s="168">
        <f>'1.5'!I62</f>
        <v>2</v>
      </c>
    </row>
    <row r="55" spans="1:10" ht="15.75" customHeight="1">
      <c r="A55" s="164" t="s">
        <v>48</v>
      </c>
      <c r="B55" s="165" t="str">
        <f>VLOOKUP(A55,'Рейтинг (раздел 1)'!$A$6:$B$90,2,FALSE)</f>
        <v>56-73</v>
      </c>
      <c r="C55" s="165" t="str">
        <f t="shared" si="9"/>
        <v>8-12</v>
      </c>
      <c r="D55" s="166">
        <f t="shared" si="1"/>
        <v>50</v>
      </c>
      <c r="E55" s="166">
        <f t="shared" si="10"/>
        <v>6</v>
      </c>
      <c r="F55" s="167">
        <f>'1.1'!M60</f>
        <v>4</v>
      </c>
      <c r="G55" s="168">
        <f>'1.2'!Q59</f>
        <v>0</v>
      </c>
      <c r="H55" s="168">
        <f>'1.3'!D57</f>
        <v>2</v>
      </c>
      <c r="I55" s="168">
        <f>'1.4'!F60</f>
        <v>0</v>
      </c>
      <c r="J55" s="168">
        <f>'1.5'!I63</f>
        <v>0</v>
      </c>
    </row>
    <row r="56" spans="1:10" ht="15.75" customHeight="1">
      <c r="A56" s="164" t="s">
        <v>49</v>
      </c>
      <c r="B56" s="165" t="str">
        <f>VLOOKUP(A56,'Рейтинг (раздел 1)'!$A$6:$B$90,2,FALSE)</f>
        <v>7-29</v>
      </c>
      <c r="C56" s="165" t="str">
        <f t="shared" si="9"/>
        <v>3-4</v>
      </c>
      <c r="D56" s="166">
        <f t="shared" si="1"/>
        <v>83.33333333333334</v>
      </c>
      <c r="E56" s="166">
        <f t="shared" si="10"/>
        <v>10</v>
      </c>
      <c r="F56" s="167">
        <f>'1.1'!M61</f>
        <v>4</v>
      </c>
      <c r="G56" s="168">
        <f>'1.2'!Q60</f>
        <v>2</v>
      </c>
      <c r="H56" s="168">
        <f>'1.3'!D58</f>
        <v>2</v>
      </c>
      <c r="I56" s="168">
        <f>'1.4'!F61</f>
        <v>2</v>
      </c>
      <c r="J56" s="168">
        <f>'1.5'!I64</f>
        <v>0</v>
      </c>
    </row>
    <row r="57" spans="1:10" ht="15.75" customHeight="1">
      <c r="A57" s="164" t="s">
        <v>50</v>
      </c>
      <c r="B57" s="165" t="str">
        <f>VLOOKUP(A57,'Рейтинг (раздел 1)'!$A$6:$B$90,2,FALSE)</f>
        <v>56-73</v>
      </c>
      <c r="C57" s="165" t="str">
        <f t="shared" si="9"/>
        <v>8-12</v>
      </c>
      <c r="D57" s="166">
        <f t="shared" si="1"/>
        <v>50</v>
      </c>
      <c r="E57" s="166">
        <f t="shared" si="10"/>
        <v>6</v>
      </c>
      <c r="F57" s="167">
        <f>'1.1'!M62</f>
        <v>0</v>
      </c>
      <c r="G57" s="168">
        <f>'1.2'!Q61</f>
        <v>2</v>
      </c>
      <c r="H57" s="168">
        <f>'1.3'!D59</f>
        <v>2</v>
      </c>
      <c r="I57" s="168">
        <f>'1.4'!F62</f>
        <v>2</v>
      </c>
      <c r="J57" s="168">
        <f>'1.5'!I65</f>
        <v>0</v>
      </c>
    </row>
    <row r="58" spans="1:10" ht="15.75" customHeight="1">
      <c r="A58" s="164" t="s">
        <v>51</v>
      </c>
      <c r="B58" s="165" t="str">
        <f>VLOOKUP(A58,'Рейтинг (раздел 1)'!$A$6:$B$90,2,FALSE)</f>
        <v>34-52</v>
      </c>
      <c r="C58" s="165" t="str">
        <f t="shared" si="9"/>
        <v>5-7</v>
      </c>
      <c r="D58" s="166">
        <f t="shared" si="1"/>
        <v>66.66666666666666</v>
      </c>
      <c r="E58" s="166">
        <f t="shared" si="10"/>
        <v>8</v>
      </c>
      <c r="F58" s="167">
        <f>'1.1'!M63</f>
        <v>4</v>
      </c>
      <c r="G58" s="168">
        <f>'1.2'!Q62</f>
        <v>0</v>
      </c>
      <c r="H58" s="168">
        <f>'1.3'!D60</f>
        <v>2</v>
      </c>
      <c r="I58" s="168">
        <f>'1.4'!F63</f>
        <v>2</v>
      </c>
      <c r="J58" s="168">
        <f>'1.5'!I66</f>
        <v>0</v>
      </c>
    </row>
    <row r="59" spans="1:10" ht="15.75" customHeight="1">
      <c r="A59" s="164" t="s">
        <v>52</v>
      </c>
      <c r="B59" s="165" t="str">
        <f>VLOOKUP(A59,'Рейтинг (раздел 1)'!$A$6:$B$90,2,FALSE)</f>
        <v>56-73</v>
      </c>
      <c r="C59" s="165" t="str">
        <f t="shared" si="9"/>
        <v>8-12</v>
      </c>
      <c r="D59" s="166">
        <f t="shared" si="1"/>
        <v>50</v>
      </c>
      <c r="E59" s="166">
        <f t="shared" si="10"/>
        <v>6</v>
      </c>
      <c r="F59" s="167">
        <f>'1.1'!M64</f>
        <v>2</v>
      </c>
      <c r="G59" s="168">
        <f>'1.2'!Q63</f>
        <v>2</v>
      </c>
      <c r="H59" s="168">
        <f>'1.3'!D61</f>
        <v>0</v>
      </c>
      <c r="I59" s="168">
        <f>'1.4'!F64</f>
        <v>2</v>
      </c>
      <c r="J59" s="168">
        <f>'1.5'!I67</f>
        <v>0</v>
      </c>
    </row>
    <row r="60" spans="1:10" ht="15.75" customHeight="1">
      <c r="A60" s="164" t="s">
        <v>53</v>
      </c>
      <c r="B60" s="165" t="str">
        <f>VLOOKUP(A60,'Рейтинг (раздел 1)'!$A$6:$B$90,2,FALSE)</f>
        <v>34-52</v>
      </c>
      <c r="C60" s="165" t="str">
        <f t="shared" si="9"/>
        <v>5-7</v>
      </c>
      <c r="D60" s="166">
        <f t="shared" si="1"/>
        <v>66.66666666666666</v>
      </c>
      <c r="E60" s="166">
        <f t="shared" si="10"/>
        <v>8</v>
      </c>
      <c r="F60" s="167">
        <f>'1.1'!M65</f>
        <v>4</v>
      </c>
      <c r="G60" s="168">
        <f>'1.2'!Q64</f>
        <v>0</v>
      </c>
      <c r="H60" s="168">
        <f>'1.3'!D62</f>
        <v>2</v>
      </c>
      <c r="I60" s="168">
        <f>'1.4'!F65</f>
        <v>2</v>
      </c>
      <c r="J60" s="168">
        <f>'1.5'!I68</f>
        <v>0</v>
      </c>
    </row>
    <row r="61" spans="1:10" ht="15.75" customHeight="1">
      <c r="A61" s="164" t="s">
        <v>54</v>
      </c>
      <c r="B61" s="165" t="str">
        <f>VLOOKUP(A61,'Рейтинг (раздел 1)'!$A$6:$B$90,2,FALSE)</f>
        <v>84-85</v>
      </c>
      <c r="C61" s="165" t="str">
        <f t="shared" si="9"/>
        <v>14</v>
      </c>
      <c r="D61" s="166">
        <f t="shared" si="1"/>
        <v>25</v>
      </c>
      <c r="E61" s="166">
        <f t="shared" si="10"/>
        <v>3</v>
      </c>
      <c r="F61" s="167">
        <f>'1.1'!M66</f>
        <v>1</v>
      </c>
      <c r="G61" s="168">
        <f>'1.2'!Q65</f>
        <v>0</v>
      </c>
      <c r="H61" s="168">
        <f>'1.3'!D63</f>
        <v>0</v>
      </c>
      <c r="I61" s="168">
        <f>'1.4'!F66</f>
        <v>2</v>
      </c>
      <c r="J61" s="168">
        <f>'1.5'!I69</f>
        <v>0</v>
      </c>
    </row>
    <row r="62" spans="1:10" ht="15.75" customHeight="1">
      <c r="A62" s="164" t="s">
        <v>55</v>
      </c>
      <c r="B62" s="165" t="str">
        <f>VLOOKUP(A62,'Рейтинг (раздел 1)'!$A$6:$B$90,2,FALSE)</f>
        <v>1-4</v>
      </c>
      <c r="C62" s="165" t="str">
        <f t="shared" si="9"/>
        <v>1</v>
      </c>
      <c r="D62" s="166">
        <f t="shared" si="1"/>
        <v>100</v>
      </c>
      <c r="E62" s="166">
        <f t="shared" si="10"/>
        <v>12</v>
      </c>
      <c r="F62" s="167">
        <f>'1.1'!M67</f>
        <v>4</v>
      </c>
      <c r="G62" s="168">
        <f>'1.2'!Q66</f>
        <v>2</v>
      </c>
      <c r="H62" s="168">
        <f>'1.3'!D64</f>
        <v>2</v>
      </c>
      <c r="I62" s="168">
        <f>'1.4'!F67</f>
        <v>2</v>
      </c>
      <c r="J62" s="168">
        <f>'1.5'!I70</f>
        <v>2</v>
      </c>
    </row>
    <row r="63" spans="1:10" ht="15.75" customHeight="1">
      <c r="A63" s="164" t="s">
        <v>56</v>
      </c>
      <c r="B63" s="165" t="str">
        <f>VLOOKUP(A63,'Рейтинг (раздел 1)'!$A$6:$B$90,2,FALSE)</f>
        <v>34-52</v>
      </c>
      <c r="C63" s="165" t="str">
        <f t="shared" si="9"/>
        <v>5-7</v>
      </c>
      <c r="D63" s="166">
        <f t="shared" si="1"/>
        <v>66.66666666666666</v>
      </c>
      <c r="E63" s="166">
        <f t="shared" si="10"/>
        <v>8</v>
      </c>
      <c r="F63" s="167">
        <f>'1.1'!M68</f>
        <v>4</v>
      </c>
      <c r="G63" s="168">
        <f>'1.2'!Q67</f>
        <v>0</v>
      </c>
      <c r="H63" s="168">
        <f>'1.3'!D65</f>
        <v>2</v>
      </c>
      <c r="I63" s="168">
        <f>'1.4'!F68</f>
        <v>2</v>
      </c>
      <c r="J63" s="168">
        <f>'1.5'!I71</f>
        <v>0</v>
      </c>
    </row>
    <row r="64" spans="1:10" ht="15.75" customHeight="1">
      <c r="A64" s="164" t="s">
        <v>57</v>
      </c>
      <c r="B64" s="165" t="str">
        <f>VLOOKUP(A64,'Рейтинг (раздел 1)'!$A$6:$B$90,2,FALSE)</f>
        <v>80-83</v>
      </c>
      <c r="C64" s="165" t="str">
        <f t="shared" si="9"/>
        <v>13</v>
      </c>
      <c r="D64" s="166">
        <f t="shared" si="1"/>
        <v>33.33333333333333</v>
      </c>
      <c r="E64" s="166">
        <f t="shared" si="10"/>
        <v>4</v>
      </c>
      <c r="F64" s="167">
        <f>'1.1'!M69</f>
        <v>2</v>
      </c>
      <c r="G64" s="168">
        <f>'1.2'!Q68</f>
        <v>0</v>
      </c>
      <c r="H64" s="168">
        <f>'1.3'!D66</f>
        <v>0</v>
      </c>
      <c r="I64" s="168">
        <f>'1.4'!F69</f>
        <v>2</v>
      </c>
      <c r="J64" s="168">
        <f>'1.5'!I72</f>
        <v>0</v>
      </c>
    </row>
    <row r="65" spans="1:10" ht="15.75" customHeight="1">
      <c r="A65" s="164" t="s">
        <v>58</v>
      </c>
      <c r="B65" s="165" t="str">
        <f>VLOOKUP(A65,'Рейтинг (раздел 1)'!$A$6:$B$90,2,FALSE)</f>
        <v>7-29</v>
      </c>
      <c r="C65" s="165" t="str">
        <f t="shared" si="9"/>
        <v>3-4</v>
      </c>
      <c r="D65" s="166">
        <f t="shared" si="1"/>
        <v>83.33333333333334</v>
      </c>
      <c r="E65" s="166">
        <f t="shared" si="10"/>
        <v>10</v>
      </c>
      <c r="F65" s="167">
        <f>'1.1'!M70</f>
        <v>4</v>
      </c>
      <c r="G65" s="168">
        <f>'1.2'!Q69</f>
        <v>0</v>
      </c>
      <c r="H65" s="168">
        <f>'1.3'!D67</f>
        <v>2</v>
      </c>
      <c r="I65" s="168">
        <f>'1.4'!F70</f>
        <v>2</v>
      </c>
      <c r="J65" s="168">
        <f>'1.5'!I73</f>
        <v>2</v>
      </c>
    </row>
    <row r="66" spans="1:10" ht="15.75" customHeight="1">
      <c r="A66" s="164" t="s">
        <v>59</v>
      </c>
      <c r="B66" s="165" t="str">
        <f>VLOOKUP(A66,'Рейтинг (раздел 1)'!$A$6:$B$90,2,FALSE)</f>
        <v>56-73</v>
      </c>
      <c r="C66" s="165" t="str">
        <f t="shared" si="9"/>
        <v>8-12</v>
      </c>
      <c r="D66" s="166">
        <f t="shared" si="1"/>
        <v>50</v>
      </c>
      <c r="E66" s="166">
        <f t="shared" si="10"/>
        <v>6</v>
      </c>
      <c r="F66" s="167">
        <f>'1.1'!M71</f>
        <v>4</v>
      </c>
      <c r="G66" s="168">
        <f>'1.2'!Q70</f>
        <v>0</v>
      </c>
      <c r="H66" s="168">
        <f>'1.3'!D68</f>
        <v>2</v>
      </c>
      <c r="I66" s="168">
        <f>'1.4'!F71</f>
        <v>0</v>
      </c>
      <c r="J66" s="168">
        <f>'1.5'!I74</f>
        <v>0</v>
      </c>
    </row>
    <row r="67" spans="1:10" ht="15.75" customHeight="1">
      <c r="A67" s="179" t="s">
        <v>60</v>
      </c>
      <c r="B67" s="182"/>
      <c r="C67" s="183"/>
      <c r="D67" s="184"/>
      <c r="E67" s="184"/>
      <c r="F67" s="184"/>
      <c r="G67" s="184"/>
      <c r="H67" s="184"/>
      <c r="I67" s="184"/>
      <c r="J67" s="184"/>
    </row>
    <row r="68" spans="1:10" ht="15.75" customHeight="1">
      <c r="A68" s="164" t="s">
        <v>61</v>
      </c>
      <c r="B68" s="165" t="str">
        <f>VLOOKUP(A68,'Рейтинг (раздел 1)'!$A$6:$B$90,2,FALSE)</f>
        <v>7-29</v>
      </c>
      <c r="C68" s="165" t="str">
        <f aca="true" t="shared" si="11" ref="C68:C73">RANK(E68,$E$68:$E$73)&amp;IF(COUNTIF($E$68:$E$73,E68)&gt;1,"-"&amp;RANK(E68,$E$68:$E$73)+COUNTIF($E$68:$E$73,E68)-1,"")</f>
        <v>1-3</v>
      </c>
      <c r="D68" s="166">
        <f t="shared" si="1"/>
        <v>83.33333333333334</v>
      </c>
      <c r="E68" s="166">
        <f aca="true" t="shared" si="12" ref="E68:E73">SUM(F68:J68)</f>
        <v>10</v>
      </c>
      <c r="F68" s="167">
        <f>'1.1'!M73</f>
        <v>4</v>
      </c>
      <c r="G68" s="168">
        <f>'1.2'!Q72</f>
        <v>0</v>
      </c>
      <c r="H68" s="168">
        <f>'1.3'!D70</f>
        <v>2</v>
      </c>
      <c r="I68" s="168">
        <f>'1.4'!F73</f>
        <v>2</v>
      </c>
      <c r="J68" s="168">
        <f>'1.5'!I76</f>
        <v>2</v>
      </c>
    </row>
    <row r="69" spans="1:10" ht="15.75" customHeight="1">
      <c r="A69" s="164" t="s">
        <v>62</v>
      </c>
      <c r="B69" s="165" t="str">
        <f>VLOOKUP(A69,'Рейтинг (раздел 1)'!$A$6:$B$90,2,FALSE)</f>
        <v>34-52</v>
      </c>
      <c r="C69" s="165" t="str">
        <f t="shared" si="11"/>
        <v>4-5</v>
      </c>
      <c r="D69" s="166">
        <f t="shared" si="1"/>
        <v>66.66666666666666</v>
      </c>
      <c r="E69" s="166">
        <f t="shared" si="12"/>
        <v>8</v>
      </c>
      <c r="F69" s="167">
        <f>'1.1'!M74</f>
        <v>4</v>
      </c>
      <c r="G69" s="168">
        <f>'1.2'!Q73</f>
        <v>2</v>
      </c>
      <c r="H69" s="168">
        <f>'1.3'!D71</f>
        <v>2</v>
      </c>
      <c r="I69" s="168">
        <f>'1.4'!F74</f>
        <v>0</v>
      </c>
      <c r="J69" s="168">
        <f>'1.5'!I77</f>
        <v>0</v>
      </c>
    </row>
    <row r="70" spans="1:10" ht="15.75" customHeight="1">
      <c r="A70" s="164" t="s">
        <v>63</v>
      </c>
      <c r="B70" s="165" t="str">
        <f>VLOOKUP(A70,'Рейтинг (раздел 1)'!$A$6:$B$90,2,FALSE)</f>
        <v>7-29</v>
      </c>
      <c r="C70" s="165" t="str">
        <f t="shared" si="11"/>
        <v>1-3</v>
      </c>
      <c r="D70" s="166">
        <f t="shared" si="1"/>
        <v>83.33333333333334</v>
      </c>
      <c r="E70" s="166">
        <f t="shared" si="12"/>
        <v>10</v>
      </c>
      <c r="F70" s="167">
        <f>'1.1'!M75</f>
        <v>4</v>
      </c>
      <c r="G70" s="168">
        <f>'1.2'!Q74</f>
        <v>2</v>
      </c>
      <c r="H70" s="168">
        <f>'1.3'!D72</f>
        <v>2</v>
      </c>
      <c r="I70" s="168">
        <f>'1.4'!F75</f>
        <v>0</v>
      </c>
      <c r="J70" s="168">
        <f>'1.5'!I78</f>
        <v>2</v>
      </c>
    </row>
    <row r="71" spans="1:10" ht="15.75" customHeight="1">
      <c r="A71" s="164" t="s">
        <v>64</v>
      </c>
      <c r="B71" s="165" t="str">
        <f>VLOOKUP(A71,'Рейтинг (раздел 1)'!$A$6:$B$90,2,FALSE)</f>
        <v>56-73</v>
      </c>
      <c r="C71" s="165" t="str">
        <f t="shared" si="11"/>
        <v>6</v>
      </c>
      <c r="D71" s="166">
        <f t="shared" si="1"/>
        <v>50</v>
      </c>
      <c r="E71" s="166">
        <f t="shared" si="12"/>
        <v>6</v>
      </c>
      <c r="F71" s="167">
        <f>'1.1'!M76</f>
        <v>4</v>
      </c>
      <c r="G71" s="168">
        <f>'1.2'!Q75</f>
        <v>0</v>
      </c>
      <c r="H71" s="168">
        <f>'1.3'!D73</f>
        <v>0</v>
      </c>
      <c r="I71" s="168">
        <f>'1.4'!F76</f>
        <v>2</v>
      </c>
      <c r="J71" s="168">
        <f>'1.5'!I79</f>
        <v>0</v>
      </c>
    </row>
    <row r="72" spans="1:10" ht="15.75" customHeight="1">
      <c r="A72" s="175" t="s">
        <v>65</v>
      </c>
      <c r="B72" s="165" t="str">
        <f>VLOOKUP(A72,'Рейтинг (раздел 1)'!$A$6:$B$90,2,FALSE)</f>
        <v>7-29</v>
      </c>
      <c r="C72" s="165" t="str">
        <f t="shared" si="11"/>
        <v>1-3</v>
      </c>
      <c r="D72" s="166">
        <f aca="true" t="shared" si="13" ref="D72:D99">E72/$E$5*100</f>
        <v>83.33333333333334</v>
      </c>
      <c r="E72" s="166">
        <f t="shared" si="12"/>
        <v>10</v>
      </c>
      <c r="F72" s="167">
        <f>'1.1'!M77</f>
        <v>4</v>
      </c>
      <c r="G72" s="168">
        <f>'1.2'!Q76</f>
        <v>0</v>
      </c>
      <c r="H72" s="168">
        <f>'1.3'!D74</f>
        <v>2</v>
      </c>
      <c r="I72" s="168">
        <f>'1.4'!F77</f>
        <v>2</v>
      </c>
      <c r="J72" s="168">
        <f>'1.5'!I80</f>
        <v>2</v>
      </c>
    </row>
    <row r="73" spans="1:10" ht="15.75" customHeight="1">
      <c r="A73" s="164" t="s">
        <v>66</v>
      </c>
      <c r="B73" s="165" t="str">
        <f>VLOOKUP(A73,'Рейтинг (раздел 1)'!$A$6:$B$90,2,FALSE)</f>
        <v>34-52</v>
      </c>
      <c r="C73" s="165" t="str">
        <f t="shared" si="11"/>
        <v>4-5</v>
      </c>
      <c r="D73" s="166">
        <f t="shared" si="13"/>
        <v>66.66666666666666</v>
      </c>
      <c r="E73" s="166">
        <f t="shared" si="12"/>
        <v>8</v>
      </c>
      <c r="F73" s="167">
        <f>'1.1'!M78</f>
        <v>2</v>
      </c>
      <c r="G73" s="168">
        <f>'1.2'!Q77</f>
        <v>0</v>
      </c>
      <c r="H73" s="168">
        <f>'1.3'!D75</f>
        <v>2</v>
      </c>
      <c r="I73" s="168">
        <f>'1.4'!F78</f>
        <v>2</v>
      </c>
      <c r="J73" s="168">
        <f>'1.5'!I81</f>
        <v>2</v>
      </c>
    </row>
    <row r="74" spans="1:10" ht="15.75" customHeight="1">
      <c r="A74" s="179" t="s">
        <v>67</v>
      </c>
      <c r="B74" s="182"/>
      <c r="C74" s="183"/>
      <c r="D74" s="184"/>
      <c r="E74" s="184"/>
      <c r="F74" s="184"/>
      <c r="G74" s="184"/>
      <c r="H74" s="184"/>
      <c r="I74" s="184"/>
      <c r="J74" s="184"/>
    </row>
    <row r="75" spans="1:10" ht="15.75" customHeight="1">
      <c r="A75" s="164" t="s">
        <v>68</v>
      </c>
      <c r="B75" s="165" t="str">
        <f>VLOOKUP(A75,'Рейтинг (раздел 1)'!$A$6:$B$90,2,FALSE)</f>
        <v>34-52</v>
      </c>
      <c r="C75" s="165" t="str">
        <f aca="true" t="shared" si="14" ref="C75:C86">RANK(E75,$E$75:$E$86)&amp;IF(COUNTIF($E$75:$E$86,E75)&gt;1,"-"&amp;RANK(E75,$E$75:$E$86)+COUNTIF($E$75:$E$86,E75)-1,"")</f>
        <v>4-6</v>
      </c>
      <c r="D75" s="166">
        <f t="shared" si="13"/>
        <v>66.66666666666666</v>
      </c>
      <c r="E75" s="166">
        <f aca="true" t="shared" si="15" ref="E75:E86">SUM(F75:J75)</f>
        <v>8</v>
      </c>
      <c r="F75" s="167">
        <f>'1.1'!M80</f>
        <v>4</v>
      </c>
      <c r="G75" s="168">
        <f>'1.2'!Q79</f>
        <v>0</v>
      </c>
      <c r="H75" s="168">
        <f>'1.3'!D77</f>
        <v>2</v>
      </c>
      <c r="I75" s="168">
        <f>'1.4'!F80</f>
        <v>0</v>
      </c>
      <c r="J75" s="168">
        <f>'1.5'!I83</f>
        <v>2</v>
      </c>
    </row>
    <row r="76" spans="1:10" ht="15.75" customHeight="1">
      <c r="A76" s="164" t="s">
        <v>69</v>
      </c>
      <c r="B76" s="165" t="str">
        <f>VLOOKUP(A76,'Рейтинг (раздел 1)'!$A$6:$B$90,2,FALSE)</f>
        <v>56-73</v>
      </c>
      <c r="C76" s="165" t="str">
        <f t="shared" si="14"/>
        <v>9-11</v>
      </c>
      <c r="D76" s="166">
        <f t="shared" si="13"/>
        <v>50</v>
      </c>
      <c r="E76" s="166">
        <f t="shared" si="15"/>
        <v>6</v>
      </c>
      <c r="F76" s="167">
        <f>'1.1'!M81</f>
        <v>4</v>
      </c>
      <c r="G76" s="168">
        <f>'1.2'!Q80</f>
        <v>0</v>
      </c>
      <c r="H76" s="168">
        <f>'1.3'!D78</f>
        <v>0</v>
      </c>
      <c r="I76" s="168">
        <f>'1.4'!F81</f>
        <v>2</v>
      </c>
      <c r="J76" s="168">
        <f>'1.5'!I84</f>
        <v>0</v>
      </c>
    </row>
    <row r="77" spans="1:10" ht="15.75" customHeight="1">
      <c r="A77" s="164" t="s">
        <v>70</v>
      </c>
      <c r="B77" s="165" t="str">
        <f>VLOOKUP(A77,'Рейтинг (раздел 1)'!$A$6:$B$90,2,FALSE)</f>
        <v>53-55</v>
      </c>
      <c r="C77" s="165" t="str">
        <f t="shared" si="14"/>
        <v>7-8</v>
      </c>
      <c r="D77" s="166">
        <f t="shared" si="13"/>
        <v>58.333333333333336</v>
      </c>
      <c r="E77" s="166">
        <f t="shared" si="15"/>
        <v>7</v>
      </c>
      <c r="F77" s="167">
        <f>'1.1'!M82</f>
        <v>1</v>
      </c>
      <c r="G77" s="168">
        <f>'1.2'!Q81</f>
        <v>2</v>
      </c>
      <c r="H77" s="168">
        <f>'1.3'!D79</f>
        <v>2</v>
      </c>
      <c r="I77" s="168">
        <f>'1.4'!F82</f>
        <v>0</v>
      </c>
      <c r="J77" s="168">
        <f>'1.5'!I85</f>
        <v>2</v>
      </c>
    </row>
    <row r="78" spans="1:10" ht="15.75" customHeight="1">
      <c r="A78" s="164" t="s">
        <v>71</v>
      </c>
      <c r="B78" s="165" t="str">
        <f>VLOOKUP(A78,'Рейтинг (раздел 1)'!$A$6:$B$90,2,FALSE)</f>
        <v>53-55</v>
      </c>
      <c r="C78" s="165" t="str">
        <f t="shared" si="14"/>
        <v>7-8</v>
      </c>
      <c r="D78" s="166">
        <f t="shared" si="13"/>
        <v>58.333333333333336</v>
      </c>
      <c r="E78" s="166">
        <f t="shared" si="15"/>
        <v>7</v>
      </c>
      <c r="F78" s="167">
        <f>'1.1'!M83</f>
        <v>1</v>
      </c>
      <c r="G78" s="168">
        <f>'1.2'!Q82</f>
        <v>2</v>
      </c>
      <c r="H78" s="168">
        <f>'1.3'!D80</f>
        <v>2</v>
      </c>
      <c r="I78" s="168">
        <f>'1.4'!F83</f>
        <v>2</v>
      </c>
      <c r="J78" s="168">
        <f>'1.5'!I86</f>
        <v>0</v>
      </c>
    </row>
    <row r="79" spans="1:10" ht="15.75" customHeight="1">
      <c r="A79" s="164" t="s">
        <v>72</v>
      </c>
      <c r="B79" s="165" t="str">
        <f>VLOOKUP(A79,'Рейтинг (раздел 1)'!$A$6:$B$90,2,FALSE)</f>
        <v>34-52</v>
      </c>
      <c r="C79" s="165" t="str">
        <f t="shared" si="14"/>
        <v>4-6</v>
      </c>
      <c r="D79" s="166">
        <f t="shared" si="13"/>
        <v>66.66666666666666</v>
      </c>
      <c r="E79" s="166">
        <f t="shared" si="15"/>
        <v>8</v>
      </c>
      <c r="F79" s="167">
        <f>'1.1'!M84</f>
        <v>4</v>
      </c>
      <c r="G79" s="168">
        <f>'1.2'!Q83</f>
        <v>0</v>
      </c>
      <c r="H79" s="168">
        <f>'1.3'!D81</f>
        <v>2</v>
      </c>
      <c r="I79" s="168">
        <f>'1.4'!F84</f>
        <v>2</v>
      </c>
      <c r="J79" s="168">
        <f>'1.5'!I87</f>
        <v>0</v>
      </c>
    </row>
    <row r="80" spans="1:10" ht="15.75" customHeight="1">
      <c r="A80" s="164" t="s">
        <v>73</v>
      </c>
      <c r="B80" s="165" t="str">
        <f>VLOOKUP(A80,'Рейтинг (раздел 1)'!$A$6:$B$90,2,FALSE)</f>
        <v>74-79</v>
      </c>
      <c r="C80" s="165" t="str">
        <f t="shared" si="14"/>
        <v>12</v>
      </c>
      <c r="D80" s="166">
        <f t="shared" si="13"/>
        <v>41.66666666666667</v>
      </c>
      <c r="E80" s="166">
        <f t="shared" si="15"/>
        <v>5</v>
      </c>
      <c r="F80" s="167">
        <f>'1.1'!M85</f>
        <v>1</v>
      </c>
      <c r="G80" s="168">
        <f>'1.2'!Q84</f>
        <v>0</v>
      </c>
      <c r="H80" s="168">
        <f>'1.3'!D82</f>
        <v>2</v>
      </c>
      <c r="I80" s="168">
        <f>'1.4'!F85</f>
        <v>2</v>
      </c>
      <c r="J80" s="168">
        <f>'1.5'!I88</f>
        <v>0</v>
      </c>
    </row>
    <row r="81" spans="1:10" ht="15.75" customHeight="1">
      <c r="A81" s="164" t="s">
        <v>74</v>
      </c>
      <c r="B81" s="165" t="str">
        <f>VLOOKUP(A81,'Рейтинг (раздел 1)'!$A$6:$B$90,2,FALSE)</f>
        <v>7-29</v>
      </c>
      <c r="C81" s="165" t="str">
        <f t="shared" si="14"/>
        <v>1-3</v>
      </c>
      <c r="D81" s="166">
        <f t="shared" si="13"/>
        <v>83.33333333333334</v>
      </c>
      <c r="E81" s="166">
        <f t="shared" si="15"/>
        <v>10</v>
      </c>
      <c r="F81" s="167">
        <f>'1.1'!M86</f>
        <v>4</v>
      </c>
      <c r="G81" s="168">
        <f>'1.2'!Q85</f>
        <v>2</v>
      </c>
      <c r="H81" s="168">
        <f>'1.3'!D83</f>
        <v>2</v>
      </c>
      <c r="I81" s="168">
        <f>'1.4'!F86</f>
        <v>2</v>
      </c>
      <c r="J81" s="168">
        <f>'1.5'!I89</f>
        <v>0</v>
      </c>
    </row>
    <row r="82" spans="1:10" ht="15.75" customHeight="1">
      <c r="A82" s="164" t="s">
        <v>75</v>
      </c>
      <c r="B82" s="165" t="str">
        <f>VLOOKUP(A82,'Рейтинг (раздел 1)'!$A$6:$B$90,2,FALSE)</f>
        <v>7-29</v>
      </c>
      <c r="C82" s="165" t="str">
        <f t="shared" si="14"/>
        <v>1-3</v>
      </c>
      <c r="D82" s="166">
        <f t="shared" si="13"/>
        <v>83.33333333333334</v>
      </c>
      <c r="E82" s="166">
        <f t="shared" si="15"/>
        <v>10</v>
      </c>
      <c r="F82" s="167">
        <f>'1.1'!M87</f>
        <v>4</v>
      </c>
      <c r="G82" s="168">
        <f>'1.2'!Q86</f>
        <v>2</v>
      </c>
      <c r="H82" s="168">
        <f>'1.3'!D84</f>
        <v>2</v>
      </c>
      <c r="I82" s="168">
        <f>'1.4'!F87</f>
        <v>2</v>
      </c>
      <c r="J82" s="168">
        <f>'1.5'!I90</f>
        <v>0</v>
      </c>
    </row>
    <row r="83" spans="1:10" ht="15.75" customHeight="1">
      <c r="A83" s="164" t="s">
        <v>76</v>
      </c>
      <c r="B83" s="165" t="str">
        <f>VLOOKUP(A83,'Рейтинг (раздел 1)'!$A$6:$B$90,2,FALSE)</f>
        <v>56-73</v>
      </c>
      <c r="C83" s="165" t="str">
        <f t="shared" si="14"/>
        <v>9-11</v>
      </c>
      <c r="D83" s="166">
        <f t="shared" si="13"/>
        <v>50</v>
      </c>
      <c r="E83" s="166">
        <f t="shared" si="15"/>
        <v>6</v>
      </c>
      <c r="F83" s="167">
        <f>'1.1'!M88</f>
        <v>2</v>
      </c>
      <c r="G83" s="168">
        <f>'1.2'!Q87</f>
        <v>0</v>
      </c>
      <c r="H83" s="168">
        <f>'1.3'!D85</f>
        <v>2</v>
      </c>
      <c r="I83" s="168">
        <f>'1.4'!F88</f>
        <v>2</v>
      </c>
      <c r="J83" s="168">
        <f>'1.5'!I91</f>
        <v>0</v>
      </c>
    </row>
    <row r="84" spans="1:10" ht="15.75" customHeight="1">
      <c r="A84" s="164" t="s">
        <v>77</v>
      </c>
      <c r="B84" s="165" t="str">
        <f>VLOOKUP(A84,'Рейтинг (раздел 1)'!$A$6:$B$90,2,FALSE)</f>
        <v>34-52</v>
      </c>
      <c r="C84" s="165" t="str">
        <f t="shared" si="14"/>
        <v>4-6</v>
      </c>
      <c r="D84" s="166">
        <f t="shared" si="13"/>
        <v>66.66666666666666</v>
      </c>
      <c r="E84" s="166">
        <f t="shared" si="15"/>
        <v>8</v>
      </c>
      <c r="F84" s="167">
        <f>'1.1'!M89</f>
        <v>2</v>
      </c>
      <c r="G84" s="168">
        <f>'1.2'!Q88</f>
        <v>0</v>
      </c>
      <c r="H84" s="168">
        <f>'1.3'!D86</f>
        <v>2</v>
      </c>
      <c r="I84" s="168">
        <f>'1.4'!F89</f>
        <v>2</v>
      </c>
      <c r="J84" s="168">
        <f>'1.5'!I92</f>
        <v>2</v>
      </c>
    </row>
    <row r="85" spans="1:10" ht="15.75" customHeight="1">
      <c r="A85" s="164" t="s">
        <v>78</v>
      </c>
      <c r="B85" s="165" t="str">
        <f>VLOOKUP(A85,'Рейтинг (раздел 1)'!$A$6:$B$90,2,FALSE)</f>
        <v>7-29</v>
      </c>
      <c r="C85" s="165" t="str">
        <f t="shared" si="14"/>
        <v>1-3</v>
      </c>
      <c r="D85" s="166">
        <f t="shared" si="13"/>
        <v>83.33333333333334</v>
      </c>
      <c r="E85" s="166">
        <f t="shared" si="15"/>
        <v>10</v>
      </c>
      <c r="F85" s="167">
        <f>'1.1'!M90</f>
        <v>4</v>
      </c>
      <c r="G85" s="168">
        <f>'1.2'!Q89</f>
        <v>2</v>
      </c>
      <c r="H85" s="168">
        <f>'1.3'!D87</f>
        <v>2</v>
      </c>
      <c r="I85" s="168">
        <f>'1.4'!F90</f>
        <v>2</v>
      </c>
      <c r="J85" s="168">
        <f>'1.5'!I93</f>
        <v>0</v>
      </c>
    </row>
    <row r="86" spans="1:10" ht="15.75" customHeight="1">
      <c r="A86" s="164" t="s">
        <v>79</v>
      </c>
      <c r="B86" s="165" t="str">
        <f>VLOOKUP(A86,'Рейтинг (раздел 1)'!$A$6:$B$90,2,FALSE)</f>
        <v>56-73</v>
      </c>
      <c r="C86" s="165" t="str">
        <f t="shared" si="14"/>
        <v>9-11</v>
      </c>
      <c r="D86" s="166">
        <f t="shared" si="13"/>
        <v>50</v>
      </c>
      <c r="E86" s="166">
        <f t="shared" si="15"/>
        <v>6</v>
      </c>
      <c r="F86" s="167">
        <f>'1.1'!M91</f>
        <v>2</v>
      </c>
      <c r="G86" s="168">
        <f>'1.2'!Q90</f>
        <v>0</v>
      </c>
      <c r="H86" s="168">
        <f>'1.3'!D88</f>
        <v>0</v>
      </c>
      <c r="I86" s="168">
        <f>'1.4'!F91</f>
        <v>2</v>
      </c>
      <c r="J86" s="168">
        <f>'1.5'!I94</f>
        <v>2</v>
      </c>
    </row>
    <row r="87" spans="1:10" ht="15.75" customHeight="1">
      <c r="A87" s="179" t="s">
        <v>80</v>
      </c>
      <c r="B87" s="182"/>
      <c r="C87" s="183"/>
      <c r="D87" s="184"/>
      <c r="E87" s="184"/>
      <c r="F87" s="184"/>
      <c r="G87" s="184"/>
      <c r="H87" s="184"/>
      <c r="I87" s="184"/>
      <c r="J87" s="184"/>
    </row>
    <row r="88" spans="1:10" ht="15.75" customHeight="1">
      <c r="A88" s="164" t="s">
        <v>81</v>
      </c>
      <c r="B88" s="165" t="str">
        <f>VLOOKUP(A88,'Рейтинг (раздел 1)'!$A$6:$B$90,2,FALSE)</f>
        <v>7-29</v>
      </c>
      <c r="C88" s="165" t="str">
        <f>RANK(E88,$E$88:$E$96)&amp;IF(COUNTIF($E$88:$E$96,E88)&gt;1,"-"&amp;RANK(E88,$E$88:$E$96)+COUNTIF($E$88:$E$96,E88)-1,"")</f>
        <v>1-2</v>
      </c>
      <c r="D88" s="166">
        <f t="shared" si="13"/>
        <v>83.33333333333334</v>
      </c>
      <c r="E88" s="166">
        <f aca="true" t="shared" si="16" ref="E88:E96">SUM(F88:J88)</f>
        <v>10</v>
      </c>
      <c r="F88" s="167">
        <f>'1.1'!M93</f>
        <v>4</v>
      </c>
      <c r="G88" s="168">
        <f>'1.2'!Q92</f>
        <v>2</v>
      </c>
      <c r="H88" s="168">
        <f>'1.3'!D90</f>
        <v>2</v>
      </c>
      <c r="I88" s="168">
        <f>'1.4'!F93</f>
        <v>2</v>
      </c>
      <c r="J88" s="168">
        <f>'1.5'!I96</f>
        <v>0</v>
      </c>
    </row>
    <row r="89" spans="1:10" ht="15.75" customHeight="1">
      <c r="A89" s="164" t="s">
        <v>82</v>
      </c>
      <c r="B89" s="165" t="str">
        <f>VLOOKUP(A89,'Рейтинг (раздел 1)'!$A$6:$B$90,2,FALSE)</f>
        <v>30-33</v>
      </c>
      <c r="C89" s="165" t="str">
        <f aca="true" t="shared" si="17" ref="C89:C96">RANK(E89,$E$88:$E$96)&amp;IF(COUNTIF($E$88:$E$96,E89)&gt;1,"-"&amp;RANK(E89,$E$88:$E$96)+COUNTIF($E$88:$E$96,E89)-1,"")</f>
        <v>3-4</v>
      </c>
      <c r="D89" s="166">
        <f t="shared" si="13"/>
        <v>75</v>
      </c>
      <c r="E89" s="166">
        <f t="shared" si="16"/>
        <v>9</v>
      </c>
      <c r="F89" s="167">
        <f>'1.1'!M94</f>
        <v>4</v>
      </c>
      <c r="G89" s="168">
        <f>'1.2'!Q93</f>
        <v>2</v>
      </c>
      <c r="H89" s="168">
        <f>'1.3'!D91</f>
        <v>2</v>
      </c>
      <c r="I89" s="168">
        <f>'1.4'!F94</f>
        <v>0</v>
      </c>
      <c r="J89" s="168">
        <f>'1.5'!I97</f>
        <v>1</v>
      </c>
    </row>
    <row r="90" spans="1:10" ht="15.75" customHeight="1">
      <c r="A90" s="164" t="s">
        <v>83</v>
      </c>
      <c r="B90" s="165" t="str">
        <f>VLOOKUP(A90,'Рейтинг (раздел 1)'!$A$6:$B$90,2,FALSE)</f>
        <v>34-52</v>
      </c>
      <c r="C90" s="165" t="str">
        <f t="shared" si="17"/>
        <v>5-7</v>
      </c>
      <c r="D90" s="166">
        <f t="shared" si="13"/>
        <v>66.66666666666666</v>
      </c>
      <c r="E90" s="166">
        <f t="shared" si="16"/>
        <v>8</v>
      </c>
      <c r="F90" s="167">
        <f>'1.1'!M95</f>
        <v>4</v>
      </c>
      <c r="G90" s="168">
        <f>'1.2'!Q94</f>
        <v>2</v>
      </c>
      <c r="H90" s="168">
        <f>'1.3'!D92</f>
        <v>2</v>
      </c>
      <c r="I90" s="168">
        <f>'1.4'!F95</f>
        <v>0</v>
      </c>
      <c r="J90" s="168">
        <f>'1.5'!I98</f>
        <v>0</v>
      </c>
    </row>
    <row r="91" spans="1:10" ht="15.75" customHeight="1">
      <c r="A91" s="164" t="s">
        <v>84</v>
      </c>
      <c r="B91" s="165" t="str">
        <f>VLOOKUP(A91,'Рейтинг (раздел 1)'!$A$6:$B$90,2,FALSE)</f>
        <v>80-83</v>
      </c>
      <c r="C91" s="165" t="str">
        <f t="shared" si="17"/>
        <v>9</v>
      </c>
      <c r="D91" s="166">
        <f t="shared" si="13"/>
        <v>33.33333333333333</v>
      </c>
      <c r="E91" s="166">
        <f t="shared" si="16"/>
        <v>4</v>
      </c>
      <c r="F91" s="167">
        <f>'1.1'!M96</f>
        <v>2</v>
      </c>
      <c r="G91" s="168">
        <f>'1.2'!Q95</f>
        <v>0</v>
      </c>
      <c r="H91" s="168">
        <f>'1.3'!D93</f>
        <v>0</v>
      </c>
      <c r="I91" s="168">
        <f>'1.4'!F96</f>
        <v>2</v>
      </c>
      <c r="J91" s="168">
        <f>'1.5'!I99</f>
        <v>0</v>
      </c>
    </row>
    <row r="92" spans="1:10" ht="15.75" customHeight="1">
      <c r="A92" s="164" t="s">
        <v>85</v>
      </c>
      <c r="B92" s="165" t="str">
        <f>VLOOKUP(A92,'Рейтинг (раздел 1)'!$A$6:$B$90,2,FALSE)</f>
        <v>34-52</v>
      </c>
      <c r="C92" s="165" t="str">
        <f t="shared" si="17"/>
        <v>5-7</v>
      </c>
      <c r="D92" s="166">
        <f t="shared" si="13"/>
        <v>66.66666666666666</v>
      </c>
      <c r="E92" s="166">
        <f t="shared" si="16"/>
        <v>8</v>
      </c>
      <c r="F92" s="167">
        <f>'1.1'!M97</f>
        <v>4</v>
      </c>
      <c r="G92" s="168">
        <f>'1.2'!Q96</f>
        <v>2</v>
      </c>
      <c r="H92" s="168">
        <f>'1.3'!D94</f>
        <v>0</v>
      </c>
      <c r="I92" s="168">
        <f>'1.4'!F97</f>
        <v>2</v>
      </c>
      <c r="J92" s="168">
        <f>'1.5'!I100</f>
        <v>0</v>
      </c>
    </row>
    <row r="93" spans="1:10" ht="15.75" customHeight="1">
      <c r="A93" s="164" t="s">
        <v>86</v>
      </c>
      <c r="B93" s="165" t="str">
        <f>VLOOKUP(A93,'Рейтинг (раздел 1)'!$A$6:$B$90,2,FALSE)</f>
        <v>7-29</v>
      </c>
      <c r="C93" s="165" t="str">
        <f t="shared" si="17"/>
        <v>1-2</v>
      </c>
      <c r="D93" s="166">
        <f t="shared" si="13"/>
        <v>83.33333333333334</v>
      </c>
      <c r="E93" s="166">
        <f t="shared" si="16"/>
        <v>10</v>
      </c>
      <c r="F93" s="167">
        <f>'1.1'!M98</f>
        <v>4</v>
      </c>
      <c r="G93" s="168">
        <f>'1.2'!Q97</f>
        <v>2</v>
      </c>
      <c r="H93" s="168">
        <f>'1.3'!D95</f>
        <v>2</v>
      </c>
      <c r="I93" s="168">
        <f>'1.4'!F98</f>
        <v>0</v>
      </c>
      <c r="J93" s="168">
        <f>'1.5'!I101</f>
        <v>2</v>
      </c>
    </row>
    <row r="94" spans="1:10" ht="15.75" customHeight="1">
      <c r="A94" s="164" t="s">
        <v>87</v>
      </c>
      <c r="B94" s="165" t="str">
        <f>VLOOKUP(A94,'Рейтинг (раздел 1)'!$A$6:$B$90,2,FALSE)</f>
        <v>56-73</v>
      </c>
      <c r="C94" s="165" t="str">
        <f t="shared" si="17"/>
        <v>8</v>
      </c>
      <c r="D94" s="166">
        <f t="shared" si="13"/>
        <v>50</v>
      </c>
      <c r="E94" s="166">
        <f t="shared" si="16"/>
        <v>6</v>
      </c>
      <c r="F94" s="167">
        <f>'1.1'!M99</f>
        <v>2</v>
      </c>
      <c r="G94" s="168">
        <f>'1.2'!Q98</f>
        <v>0</v>
      </c>
      <c r="H94" s="168">
        <f>'1.3'!D96</f>
        <v>2</v>
      </c>
      <c r="I94" s="168">
        <f>'1.4'!F99</f>
        <v>2</v>
      </c>
      <c r="J94" s="168">
        <f>'1.5'!I102</f>
        <v>0</v>
      </c>
    </row>
    <row r="95" spans="1:10" ht="15.75" customHeight="1">
      <c r="A95" s="164" t="s">
        <v>88</v>
      </c>
      <c r="B95" s="165" t="str">
        <f>VLOOKUP(A95,'Рейтинг (раздел 1)'!$A$6:$B$90,2,FALSE)</f>
        <v>34-52</v>
      </c>
      <c r="C95" s="165" t="str">
        <f t="shared" si="17"/>
        <v>5-7</v>
      </c>
      <c r="D95" s="166">
        <f t="shared" si="13"/>
        <v>66.66666666666666</v>
      </c>
      <c r="E95" s="166">
        <f t="shared" si="16"/>
        <v>8</v>
      </c>
      <c r="F95" s="167">
        <f>'1.1'!M100</f>
        <v>2</v>
      </c>
      <c r="G95" s="168">
        <f>'1.2'!Q99</f>
        <v>2</v>
      </c>
      <c r="H95" s="168">
        <f>'1.3'!D97</f>
        <v>2</v>
      </c>
      <c r="I95" s="168">
        <f>'1.4'!F100</f>
        <v>2</v>
      </c>
      <c r="J95" s="168">
        <f>'1.5'!I103</f>
        <v>0</v>
      </c>
    </row>
    <row r="96" spans="1:10" ht="15.75" customHeight="1">
      <c r="A96" s="164" t="s">
        <v>89</v>
      </c>
      <c r="B96" s="165" t="str">
        <f>VLOOKUP(A96,'Рейтинг (раздел 1)'!$A$6:$B$90,2,FALSE)</f>
        <v>30-33</v>
      </c>
      <c r="C96" s="165" t="str">
        <f t="shared" si="17"/>
        <v>3-4</v>
      </c>
      <c r="D96" s="166">
        <f t="shared" si="13"/>
        <v>75</v>
      </c>
      <c r="E96" s="166">
        <f t="shared" si="16"/>
        <v>9</v>
      </c>
      <c r="F96" s="167">
        <f>'1.1'!M101</f>
        <v>1</v>
      </c>
      <c r="G96" s="168">
        <f>'1.2'!Q100</f>
        <v>2</v>
      </c>
      <c r="H96" s="168">
        <f>'1.3'!D98</f>
        <v>2</v>
      </c>
      <c r="I96" s="168">
        <f>'1.4'!F101</f>
        <v>2</v>
      </c>
      <c r="J96" s="168">
        <f>'1.5'!I104</f>
        <v>2</v>
      </c>
    </row>
    <row r="97" spans="1:10" s="12" customFormat="1" ht="15">
      <c r="A97" s="179" t="s">
        <v>102</v>
      </c>
      <c r="B97" s="182"/>
      <c r="C97" s="185"/>
      <c r="D97" s="184"/>
      <c r="E97" s="184"/>
      <c r="F97" s="184"/>
      <c r="G97" s="184"/>
      <c r="H97" s="184"/>
      <c r="I97" s="184"/>
      <c r="J97" s="184"/>
    </row>
    <row r="98" spans="1:10" ht="15">
      <c r="A98" s="164" t="s">
        <v>103</v>
      </c>
      <c r="B98" s="165" t="str">
        <f>VLOOKUP(A98,'Рейтинг (раздел 1)'!$A$6:$B$90,2,FALSE)</f>
        <v>53-55</v>
      </c>
      <c r="C98" s="169" t="str">
        <f>RANK(E98,$E$98:$E$99)&amp;IF(COUNTIF($E$98:$E$99,E98)&gt;1,"-"&amp;RANK(E98,$E$98:$E$99)+COUNTIF($E$98:$E$99,E98)-1,"")</f>
        <v>1</v>
      </c>
      <c r="D98" s="166">
        <f t="shared" si="13"/>
        <v>58.333333333333336</v>
      </c>
      <c r="E98" s="166">
        <f>SUM(F98:J98)</f>
        <v>7</v>
      </c>
      <c r="F98" s="167">
        <f>'1.1'!M103</f>
        <v>1</v>
      </c>
      <c r="G98" s="168">
        <f>'1.2'!Q102</f>
        <v>2</v>
      </c>
      <c r="H98" s="168">
        <f>'1.3'!D100</f>
        <v>2</v>
      </c>
      <c r="I98" s="168">
        <f>'1.4'!F103</f>
        <v>2</v>
      </c>
      <c r="J98" s="168">
        <f>'1.5'!I106</f>
        <v>0</v>
      </c>
    </row>
    <row r="99" spans="1:10" ht="15">
      <c r="A99" s="164" t="s">
        <v>104</v>
      </c>
      <c r="B99" s="165" t="str">
        <f>VLOOKUP(A99,'Рейтинг (раздел 1)'!$A$6:$B$90,2,FALSE)</f>
        <v>74-79</v>
      </c>
      <c r="C99" s="169" t="str">
        <f>RANK(E99,$E$98:$E$99)&amp;IF(COUNTIF($E$98:$E$99,E99)&gt;1,"-"&amp;RANK(E99,$E$98:$E$99)+COUNTIF($E$98:$E$99,E99)-1,"")</f>
        <v>2</v>
      </c>
      <c r="D99" s="166">
        <f t="shared" si="13"/>
        <v>41.66666666666667</v>
      </c>
      <c r="E99" s="166">
        <f>SUM(F99:J99)</f>
        <v>5</v>
      </c>
      <c r="F99" s="167">
        <f>'1.1'!M104</f>
        <v>1</v>
      </c>
      <c r="G99" s="168">
        <f>'1.2'!Q103</f>
        <v>0</v>
      </c>
      <c r="H99" s="168">
        <f>'1.3'!D101</f>
        <v>2</v>
      </c>
      <c r="I99" s="168">
        <f>'1.4'!F104</f>
        <v>2</v>
      </c>
      <c r="J99" s="168">
        <f>'1.5'!I107</f>
        <v>0</v>
      </c>
    </row>
    <row r="101" ht="15">
      <c r="E101" s="42"/>
    </row>
  </sheetData>
  <sheetProtection/>
  <mergeCells count="1">
    <mergeCell ref="A1:J1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70" r:id="rId1"/>
  <headerFooter scaleWithDoc="0">
    <oddFooter>&amp;C&amp;"Times New Roman,обычный"&amp;8&amp;A&amp;R&amp;8&amp;P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89" zoomScaleNormal="89" zoomScalePageLayoutView="0" workbookViewId="0" topLeftCell="A1">
      <selection activeCell="A55" sqref="A55:F55"/>
    </sheetView>
  </sheetViews>
  <sheetFormatPr defaultColWidth="9.140625" defaultRowHeight="15"/>
  <cols>
    <col min="1" max="1" width="7.28125" style="43" customWidth="1"/>
    <col min="2" max="2" width="168.00390625" style="0" customWidth="1"/>
    <col min="3" max="6" width="6.7109375" style="0" customWidth="1"/>
  </cols>
  <sheetData>
    <row r="1" spans="1:6" s="18" customFormat="1" ht="22.5" customHeight="1">
      <c r="A1" s="195" t="s">
        <v>430</v>
      </c>
      <c r="B1" s="196"/>
      <c r="C1" s="196"/>
      <c r="D1" s="196"/>
      <c r="E1" s="196"/>
      <c r="F1" s="196"/>
    </row>
    <row r="2" spans="1:6" ht="32.25" customHeight="1">
      <c r="A2" s="197" t="s">
        <v>98</v>
      </c>
      <c r="B2" s="198" t="s">
        <v>99</v>
      </c>
      <c r="C2" s="198" t="s">
        <v>100</v>
      </c>
      <c r="D2" s="198" t="s">
        <v>101</v>
      </c>
      <c r="E2" s="198"/>
      <c r="F2" s="198"/>
    </row>
    <row r="3" spans="1:6" ht="23.25" customHeight="1">
      <c r="A3" s="197"/>
      <c r="B3" s="198"/>
      <c r="C3" s="198"/>
      <c r="D3" s="47" t="s">
        <v>146</v>
      </c>
      <c r="E3" s="47" t="s">
        <v>147</v>
      </c>
      <c r="F3" s="47" t="s">
        <v>148</v>
      </c>
    </row>
    <row r="4" spans="1:6" ht="15">
      <c r="A4" s="193">
        <v>1</v>
      </c>
      <c r="B4" s="87" t="s">
        <v>149</v>
      </c>
      <c r="C4" s="194">
        <v>12</v>
      </c>
      <c r="D4" s="194"/>
      <c r="E4" s="194"/>
      <c r="F4" s="194"/>
    </row>
    <row r="5" spans="1:6" ht="24">
      <c r="A5" s="193"/>
      <c r="B5" s="75" t="s">
        <v>150</v>
      </c>
      <c r="C5" s="194"/>
      <c r="D5" s="194"/>
      <c r="E5" s="194"/>
      <c r="F5" s="194"/>
    </row>
    <row r="6" spans="1:6" ht="36">
      <c r="A6" s="193"/>
      <c r="B6" s="75" t="s">
        <v>151</v>
      </c>
      <c r="C6" s="194"/>
      <c r="D6" s="194"/>
      <c r="E6" s="194"/>
      <c r="F6" s="194"/>
    </row>
    <row r="7" spans="1:6" ht="29.25" customHeight="1">
      <c r="A7" s="193"/>
      <c r="B7" s="76" t="s">
        <v>152</v>
      </c>
      <c r="C7" s="194"/>
      <c r="D7" s="194"/>
      <c r="E7" s="194"/>
      <c r="F7" s="194"/>
    </row>
    <row r="8" spans="1:6" ht="28.5" customHeight="1">
      <c r="A8" s="191" t="s">
        <v>179</v>
      </c>
      <c r="B8" s="77" t="s">
        <v>153</v>
      </c>
      <c r="C8" s="192"/>
      <c r="D8" s="192"/>
      <c r="E8" s="192"/>
      <c r="F8" s="192"/>
    </row>
    <row r="9" spans="1:6" ht="22.5" customHeight="1">
      <c r="A9" s="191"/>
      <c r="B9" s="78" t="s">
        <v>154</v>
      </c>
      <c r="C9" s="192"/>
      <c r="D9" s="192"/>
      <c r="E9" s="192"/>
      <c r="F9" s="192"/>
    </row>
    <row r="10" spans="1:6" ht="27.75" customHeight="1">
      <c r="A10" s="191"/>
      <c r="B10" s="78" t="s">
        <v>155</v>
      </c>
      <c r="C10" s="192"/>
      <c r="D10" s="192"/>
      <c r="E10" s="192"/>
      <c r="F10" s="192"/>
    </row>
    <row r="11" spans="1:6" ht="36" customHeight="1">
      <c r="A11" s="191"/>
      <c r="B11" s="79" t="s">
        <v>214</v>
      </c>
      <c r="C11" s="192"/>
      <c r="D11" s="192"/>
      <c r="E11" s="192"/>
      <c r="F11" s="192"/>
    </row>
    <row r="12" spans="1:6" ht="15">
      <c r="A12" s="48"/>
      <c r="B12" s="49" t="s">
        <v>111</v>
      </c>
      <c r="C12" s="47">
        <v>4</v>
      </c>
      <c r="D12" s="47">
        <v>0.5</v>
      </c>
      <c r="E12" s="47">
        <v>0.5</v>
      </c>
      <c r="F12" s="47">
        <v>0.5</v>
      </c>
    </row>
    <row r="13" spans="1:6" ht="15">
      <c r="A13" s="48"/>
      <c r="B13" s="49" t="s">
        <v>112</v>
      </c>
      <c r="C13" s="47">
        <v>2</v>
      </c>
      <c r="D13" s="47">
        <v>0.5</v>
      </c>
      <c r="E13" s="47">
        <v>0.5</v>
      </c>
      <c r="F13" s="47">
        <v>0.5</v>
      </c>
    </row>
    <row r="14" spans="1:6" ht="15">
      <c r="A14" s="48"/>
      <c r="B14" s="49" t="s">
        <v>113</v>
      </c>
      <c r="C14" s="47">
        <v>0</v>
      </c>
      <c r="D14" s="47"/>
      <c r="E14" s="47"/>
      <c r="F14" s="47"/>
    </row>
    <row r="15" spans="1:6" ht="15">
      <c r="A15" s="191" t="s">
        <v>180</v>
      </c>
      <c r="B15" s="77" t="s">
        <v>156</v>
      </c>
      <c r="C15" s="192"/>
      <c r="D15" s="192"/>
      <c r="E15" s="192"/>
      <c r="F15" s="192"/>
    </row>
    <row r="16" spans="1:6" ht="24.75" customHeight="1">
      <c r="A16" s="191"/>
      <c r="B16" s="78" t="s">
        <v>157</v>
      </c>
      <c r="C16" s="192"/>
      <c r="D16" s="192"/>
      <c r="E16" s="192"/>
      <c r="F16" s="192"/>
    </row>
    <row r="17" spans="1:6" ht="38.25" customHeight="1">
      <c r="A17" s="191"/>
      <c r="B17" s="79" t="s">
        <v>158</v>
      </c>
      <c r="C17" s="192"/>
      <c r="D17" s="192"/>
      <c r="E17" s="192"/>
      <c r="F17" s="192"/>
    </row>
    <row r="18" spans="1:6" ht="15">
      <c r="A18" s="50"/>
      <c r="B18" s="49" t="s">
        <v>159</v>
      </c>
      <c r="C18" s="47">
        <v>2</v>
      </c>
      <c r="D18" s="47"/>
      <c r="E18" s="47"/>
      <c r="F18" s="47"/>
    </row>
    <row r="19" spans="1:6" ht="15" hidden="1">
      <c r="A19" s="50"/>
      <c r="B19" s="49" t="s">
        <v>160</v>
      </c>
      <c r="C19" s="47">
        <v>1</v>
      </c>
      <c r="D19" s="47"/>
      <c r="E19" s="47"/>
      <c r="F19" s="47"/>
    </row>
    <row r="20" spans="1:6" ht="15">
      <c r="A20" s="50"/>
      <c r="B20" s="49" t="s">
        <v>161</v>
      </c>
      <c r="C20" s="47">
        <v>0</v>
      </c>
      <c r="D20" s="47"/>
      <c r="E20" s="47"/>
      <c r="F20" s="47"/>
    </row>
    <row r="21" spans="1:6" ht="17.25" customHeight="1">
      <c r="A21" s="191" t="s">
        <v>181</v>
      </c>
      <c r="B21" s="77" t="s">
        <v>162</v>
      </c>
      <c r="C21" s="192"/>
      <c r="D21" s="192"/>
      <c r="E21" s="192"/>
      <c r="F21" s="192"/>
    </row>
    <row r="22" spans="1:6" ht="38.25" customHeight="1">
      <c r="A22" s="191"/>
      <c r="B22" s="79" t="s">
        <v>163</v>
      </c>
      <c r="C22" s="192"/>
      <c r="D22" s="192"/>
      <c r="E22" s="192"/>
      <c r="F22" s="192"/>
    </row>
    <row r="23" spans="1:6" ht="15">
      <c r="A23" s="48"/>
      <c r="B23" s="49" t="s">
        <v>164</v>
      </c>
      <c r="C23" s="47">
        <v>2</v>
      </c>
      <c r="D23" s="47"/>
      <c r="E23" s="47"/>
      <c r="F23" s="47"/>
    </row>
    <row r="24" spans="1:6" ht="15">
      <c r="A24" s="48"/>
      <c r="B24" s="49" t="s">
        <v>165</v>
      </c>
      <c r="C24" s="47">
        <v>0</v>
      </c>
      <c r="D24" s="47"/>
      <c r="E24" s="47"/>
      <c r="F24" s="47"/>
    </row>
    <row r="25" spans="1:6" ht="15">
      <c r="A25" s="191" t="s">
        <v>182</v>
      </c>
      <c r="B25" s="77" t="s">
        <v>166</v>
      </c>
      <c r="C25" s="192"/>
      <c r="D25" s="192"/>
      <c r="E25" s="192"/>
      <c r="F25" s="192"/>
    </row>
    <row r="26" spans="1:6" ht="24">
      <c r="A26" s="191"/>
      <c r="B26" s="78" t="s">
        <v>215</v>
      </c>
      <c r="C26" s="192"/>
      <c r="D26" s="192"/>
      <c r="E26" s="192"/>
      <c r="F26" s="192"/>
    </row>
    <row r="27" spans="1:6" ht="15">
      <c r="A27" s="191"/>
      <c r="B27" s="78" t="s">
        <v>167</v>
      </c>
      <c r="C27" s="192"/>
      <c r="D27" s="192"/>
      <c r="E27" s="192"/>
      <c r="F27" s="192"/>
    </row>
    <row r="28" spans="1:6" ht="24">
      <c r="A28" s="191"/>
      <c r="B28" s="80" t="s">
        <v>217</v>
      </c>
      <c r="C28" s="192"/>
      <c r="D28" s="192"/>
      <c r="E28" s="192"/>
      <c r="F28" s="192"/>
    </row>
    <row r="29" spans="1:6" ht="24">
      <c r="A29" s="191"/>
      <c r="B29" s="81" t="s">
        <v>216</v>
      </c>
      <c r="C29" s="192"/>
      <c r="D29" s="192"/>
      <c r="E29" s="192"/>
      <c r="F29" s="192"/>
    </row>
    <row r="30" spans="1:6" ht="15">
      <c r="A30" s="48"/>
      <c r="B30" s="49" t="s">
        <v>168</v>
      </c>
      <c r="C30" s="47">
        <v>2</v>
      </c>
      <c r="D30" s="47"/>
      <c r="E30" s="47"/>
      <c r="F30" s="47"/>
    </row>
    <row r="31" spans="1:6" ht="15">
      <c r="A31" s="48"/>
      <c r="B31" s="49" t="s">
        <v>161</v>
      </c>
      <c r="C31" s="47">
        <v>0</v>
      </c>
      <c r="D31" s="47"/>
      <c r="E31" s="47"/>
      <c r="F31" s="47"/>
    </row>
    <row r="32" spans="1:6" ht="24" hidden="1">
      <c r="A32" s="200" t="s">
        <v>183</v>
      </c>
      <c r="B32" s="82" t="s">
        <v>218</v>
      </c>
      <c r="C32" s="199"/>
      <c r="D32" s="199"/>
      <c r="E32" s="199"/>
      <c r="F32" s="199"/>
    </row>
    <row r="33" spans="1:6" ht="29.25" customHeight="1" hidden="1">
      <c r="A33" s="200"/>
      <c r="B33" s="83" t="s">
        <v>169</v>
      </c>
      <c r="C33" s="199"/>
      <c r="D33" s="199"/>
      <c r="E33" s="199"/>
      <c r="F33" s="199"/>
    </row>
    <row r="34" spans="1:6" ht="24" customHeight="1" hidden="1">
      <c r="A34" s="200"/>
      <c r="B34" s="83" t="s">
        <v>170</v>
      </c>
      <c r="C34" s="199"/>
      <c r="D34" s="199"/>
      <c r="E34" s="199"/>
      <c r="F34" s="199"/>
    </row>
    <row r="35" spans="1:6" ht="15" hidden="1">
      <c r="A35" s="200"/>
      <c r="B35" s="83" t="s">
        <v>219</v>
      </c>
      <c r="C35" s="199"/>
      <c r="D35" s="199"/>
      <c r="E35" s="199"/>
      <c r="F35" s="199"/>
    </row>
    <row r="36" spans="1:6" ht="28.5" customHeight="1" hidden="1">
      <c r="A36" s="200"/>
      <c r="B36" s="84" t="s">
        <v>171</v>
      </c>
      <c r="C36" s="199"/>
      <c r="D36" s="199"/>
      <c r="E36" s="199"/>
      <c r="F36" s="199"/>
    </row>
    <row r="37" spans="1:6" ht="22.5" customHeight="1" hidden="1">
      <c r="A37" s="200"/>
      <c r="B37" s="84" t="s">
        <v>172</v>
      </c>
      <c r="C37" s="199"/>
      <c r="D37" s="199"/>
      <c r="E37" s="199"/>
      <c r="F37" s="199"/>
    </row>
    <row r="38" spans="1:6" ht="15" customHeight="1" hidden="1">
      <c r="A38" s="200"/>
      <c r="B38" s="84" t="s">
        <v>173</v>
      </c>
      <c r="C38" s="199"/>
      <c r="D38" s="199"/>
      <c r="E38" s="199"/>
      <c r="F38" s="199"/>
    </row>
    <row r="39" spans="1:6" ht="24" customHeight="1" hidden="1">
      <c r="A39" s="200"/>
      <c r="B39" s="84" t="s">
        <v>174</v>
      </c>
      <c r="C39" s="199"/>
      <c r="D39" s="199"/>
      <c r="E39" s="199"/>
      <c r="F39" s="199"/>
    </row>
    <row r="40" spans="1:6" ht="38.25" customHeight="1" hidden="1">
      <c r="A40" s="200"/>
      <c r="B40" s="83" t="s">
        <v>220</v>
      </c>
      <c r="C40" s="199"/>
      <c r="D40" s="199"/>
      <c r="E40" s="199"/>
      <c r="F40" s="199"/>
    </row>
    <row r="41" spans="1:6" ht="36" customHeight="1" hidden="1">
      <c r="A41" s="200"/>
      <c r="B41" s="83" t="s">
        <v>221</v>
      </c>
      <c r="C41" s="199"/>
      <c r="D41" s="199"/>
      <c r="E41" s="199"/>
      <c r="F41" s="199"/>
    </row>
    <row r="42" spans="1:6" ht="51" customHeight="1" hidden="1">
      <c r="A42" s="200"/>
      <c r="B42" s="83" t="s">
        <v>222</v>
      </c>
      <c r="C42" s="199"/>
      <c r="D42" s="199"/>
      <c r="E42" s="199"/>
      <c r="F42" s="199"/>
    </row>
    <row r="43" spans="1:6" ht="25.5" customHeight="1" hidden="1">
      <c r="A43" s="200"/>
      <c r="B43" s="85" t="s">
        <v>223</v>
      </c>
      <c r="C43" s="199"/>
      <c r="D43" s="199"/>
      <c r="E43" s="199"/>
      <c r="F43" s="199"/>
    </row>
    <row r="44" spans="1:6" ht="15" hidden="1">
      <c r="A44" s="50"/>
      <c r="B44" s="49" t="s">
        <v>175</v>
      </c>
      <c r="C44" s="47">
        <v>2</v>
      </c>
      <c r="D44" s="47"/>
      <c r="E44" s="47">
        <v>0.5</v>
      </c>
      <c r="F44" s="47"/>
    </row>
    <row r="45" spans="1:6" ht="15" hidden="1">
      <c r="A45" s="50"/>
      <c r="B45" s="49" t="s">
        <v>176</v>
      </c>
      <c r="C45" s="47">
        <v>1</v>
      </c>
      <c r="D45" s="47"/>
      <c r="E45" s="47">
        <v>0.5</v>
      </c>
      <c r="F45" s="47"/>
    </row>
    <row r="46" spans="1:6" ht="15" hidden="1">
      <c r="A46" s="50"/>
      <c r="B46" s="49" t="s">
        <v>224</v>
      </c>
      <c r="C46" s="47">
        <v>0</v>
      </c>
      <c r="D46" s="47"/>
      <c r="E46" s="47"/>
      <c r="F46" s="47"/>
    </row>
    <row r="47" spans="1:6" ht="15.75" customHeight="1">
      <c r="A47" s="200" t="s">
        <v>183</v>
      </c>
      <c r="B47" s="77" t="s">
        <v>177</v>
      </c>
      <c r="C47" s="192"/>
      <c r="D47" s="192"/>
      <c r="E47" s="192"/>
      <c r="F47" s="192"/>
    </row>
    <row r="48" spans="1:6" ht="27" customHeight="1">
      <c r="A48" s="200"/>
      <c r="B48" s="78" t="s">
        <v>178</v>
      </c>
      <c r="C48" s="192"/>
      <c r="D48" s="192"/>
      <c r="E48" s="192"/>
      <c r="F48" s="192"/>
    </row>
    <row r="49" spans="1:6" ht="49.5" customHeight="1">
      <c r="A49" s="200"/>
      <c r="B49" s="86" t="s">
        <v>314</v>
      </c>
      <c r="C49" s="192"/>
      <c r="D49" s="192"/>
      <c r="E49" s="192"/>
      <c r="F49" s="192"/>
    </row>
    <row r="50" spans="1:6" ht="50.25" customHeight="1">
      <c r="A50" s="200"/>
      <c r="B50" s="78" t="s">
        <v>225</v>
      </c>
      <c r="C50" s="192"/>
      <c r="D50" s="192"/>
      <c r="E50" s="192"/>
      <c r="F50" s="192"/>
    </row>
    <row r="51" spans="1:6" ht="17.25" customHeight="1">
      <c r="A51" s="200"/>
      <c r="B51" s="79" t="s">
        <v>226</v>
      </c>
      <c r="C51" s="192"/>
      <c r="D51" s="192"/>
      <c r="E51" s="192"/>
      <c r="F51" s="192"/>
    </row>
    <row r="52" spans="1:6" ht="15">
      <c r="A52" s="47"/>
      <c r="B52" s="49" t="s">
        <v>175</v>
      </c>
      <c r="C52" s="47">
        <v>2</v>
      </c>
      <c r="D52" s="47"/>
      <c r="E52" s="47">
        <v>0.5</v>
      </c>
      <c r="F52" s="47"/>
    </row>
    <row r="53" spans="1:6" ht="15">
      <c r="A53" s="47"/>
      <c r="B53" s="49" t="s">
        <v>176</v>
      </c>
      <c r="C53" s="47">
        <v>1</v>
      </c>
      <c r="D53" s="47"/>
      <c r="E53" s="47">
        <v>0.5</v>
      </c>
      <c r="F53" s="47"/>
    </row>
    <row r="54" spans="1:6" ht="15">
      <c r="A54" s="47"/>
      <c r="B54" s="49" t="s">
        <v>227</v>
      </c>
      <c r="C54" s="47">
        <v>0</v>
      </c>
      <c r="D54" s="47"/>
      <c r="E54" s="47"/>
      <c r="F54" s="47"/>
    </row>
    <row r="55" spans="1:6" ht="22.5" customHeight="1">
      <c r="A55" s="201" t="s">
        <v>431</v>
      </c>
      <c r="B55" s="202"/>
      <c r="C55" s="202"/>
      <c r="D55" s="202"/>
      <c r="E55" s="202"/>
      <c r="F55" s="202"/>
    </row>
  </sheetData>
  <sheetProtection/>
  <mergeCells count="41">
    <mergeCell ref="A55:F55"/>
    <mergeCell ref="A47:A51"/>
    <mergeCell ref="C47:C51"/>
    <mergeCell ref="D47:D51"/>
    <mergeCell ref="E47:E51"/>
    <mergeCell ref="F47:F51"/>
    <mergeCell ref="A8:A11"/>
    <mergeCell ref="C8:C11"/>
    <mergeCell ref="D8:D11"/>
    <mergeCell ref="E32:E43"/>
    <mergeCell ref="F32:F43"/>
    <mergeCell ref="A32:A43"/>
    <mergeCell ref="C32:C43"/>
    <mergeCell ref="D32:D43"/>
    <mergeCell ref="F8:F11"/>
    <mergeCell ref="D21:D22"/>
    <mergeCell ref="E21:E22"/>
    <mergeCell ref="E25:E29"/>
    <mergeCell ref="F21:F22"/>
    <mergeCell ref="E8:E11"/>
    <mergeCell ref="F15:F17"/>
    <mergeCell ref="E15:E17"/>
    <mergeCell ref="F25:F29"/>
    <mergeCell ref="A4:A7"/>
    <mergeCell ref="C4:C7"/>
    <mergeCell ref="D4:D7"/>
    <mergeCell ref="E4:E7"/>
    <mergeCell ref="F4:F7"/>
    <mergeCell ref="A1:F1"/>
    <mergeCell ref="A2:A3"/>
    <mergeCell ref="B2:B3"/>
    <mergeCell ref="C2:C3"/>
    <mergeCell ref="D2:F2"/>
    <mergeCell ref="A15:A17"/>
    <mergeCell ref="C15:C17"/>
    <mergeCell ref="A25:A29"/>
    <mergeCell ref="C25:C29"/>
    <mergeCell ref="D25:D29"/>
    <mergeCell ref="A21:A22"/>
    <mergeCell ref="C21:C22"/>
    <mergeCell ref="D15:D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SheetLayoutView="80" zoomScalePageLayoutView="0" workbookViewId="0" topLeftCell="A1">
      <selection activeCell="P22" sqref="P22"/>
    </sheetView>
  </sheetViews>
  <sheetFormatPr defaultColWidth="8.8515625" defaultRowHeight="15"/>
  <cols>
    <col min="1" max="1" width="31.140625" style="3" customWidth="1"/>
    <col min="2" max="2" width="9.140625" style="72" customWidth="1"/>
    <col min="3" max="3" width="48.00390625" style="46" customWidth="1"/>
    <col min="4" max="4" width="13.00390625" style="3" customWidth="1"/>
    <col min="5" max="5" width="13.8515625" style="72" customWidth="1"/>
    <col min="6" max="6" width="16.140625" style="3" customWidth="1"/>
    <col min="7" max="7" width="13.8515625" style="3" customWidth="1"/>
    <col min="8" max="8" width="14.7109375" style="3" customWidth="1"/>
    <col min="9" max="9" width="6.7109375" style="3" customWidth="1"/>
    <col min="10" max="10" width="8.140625" style="3" customWidth="1"/>
    <col min="11" max="11" width="10.28125" style="3" customWidth="1"/>
    <col min="12" max="12" width="10.8515625" style="3" customWidth="1"/>
    <col min="13" max="13" width="7.28125" style="5" customWidth="1"/>
    <col min="14" max="14" width="33.140625" style="2" customWidth="1"/>
    <col min="15" max="15" width="6.8515625" style="18" customWidth="1"/>
    <col min="16" max="16384" width="8.8515625" style="18" customWidth="1"/>
  </cols>
  <sheetData>
    <row r="1" spans="1:14" s="1" customFormat="1" ht="18.75" customHeight="1">
      <c r="A1" s="215" t="s">
        <v>213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s="1" customFormat="1" ht="15" customHeight="1">
      <c r="A2" s="216" t="s">
        <v>426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s="1" customFormat="1" ht="15" customHeight="1">
      <c r="A3" s="218" t="str">
        <f>'Методика (раздел 1)'!B9</f>
        <v>В целях оценки показателя учитывается публикация закона в полном объеме, включая текстовую часть и все приложения к закону.  В случае, если указанное требование не выполняется (опубликованы отдельные составляющие закона), оценка показателя принимает значение 0 баллов.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s="1" customFormat="1" ht="15" customHeight="1">
      <c r="A4" s="218" t="str">
        <f>'Методика (раздел 1)'!B10</f>
        <v>Для максимальной оценки показателя требуется публикация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s="1" customFormat="1" ht="28.5" customHeight="1">
      <c r="A5" s="218" t="str">
        <f>'Методика (раздел 1)'!B11</f>
        <v>Первоначально принятый закон о бюджете должен быть опубликован на портале (сайте), предназначенном для публикации бюджетных данных, в течение 15 рабочих дней после принятия и сохраняться там, как минимум, до утверждения отчета об исполнении бюджета за 2016 год.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данным. В случае, если на момент проведения мониторинга документ не обнаружен, оценка показателя принимает значение 0 баллов.</v>
      </c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ht="50.25" customHeight="1">
      <c r="A6" s="206" t="s">
        <v>105</v>
      </c>
      <c r="B6" s="226" t="s">
        <v>472</v>
      </c>
      <c r="C6" s="116" t="s">
        <v>184</v>
      </c>
      <c r="D6" s="203" t="s">
        <v>114</v>
      </c>
      <c r="E6" s="111" t="s">
        <v>118</v>
      </c>
      <c r="F6" s="206" t="s">
        <v>427</v>
      </c>
      <c r="G6" s="221" t="s">
        <v>185</v>
      </c>
      <c r="H6" s="222"/>
      <c r="I6" s="223" t="s">
        <v>186</v>
      </c>
      <c r="J6" s="224"/>
      <c r="K6" s="224"/>
      <c r="L6" s="224"/>
      <c r="M6" s="225"/>
      <c r="N6" s="206" t="s">
        <v>96</v>
      </c>
    </row>
    <row r="7" spans="1:14" ht="27.75" customHeight="1">
      <c r="A7" s="220"/>
      <c r="B7" s="204"/>
      <c r="C7" s="40" t="s">
        <v>111</v>
      </c>
      <c r="D7" s="211"/>
      <c r="E7" s="40" t="s">
        <v>115</v>
      </c>
      <c r="F7" s="206"/>
      <c r="G7" s="203" t="s">
        <v>309</v>
      </c>
      <c r="H7" s="203" t="s">
        <v>428</v>
      </c>
      <c r="I7" s="203" t="s">
        <v>107</v>
      </c>
      <c r="J7" s="203" t="s">
        <v>384</v>
      </c>
      <c r="K7" s="203" t="s">
        <v>187</v>
      </c>
      <c r="L7" s="203" t="s">
        <v>188</v>
      </c>
      <c r="M7" s="208" t="s">
        <v>106</v>
      </c>
      <c r="N7" s="207"/>
    </row>
    <row r="8" spans="1:14" ht="27.75" customHeight="1">
      <c r="A8" s="220"/>
      <c r="B8" s="204"/>
      <c r="C8" s="40" t="s">
        <v>112</v>
      </c>
      <c r="D8" s="212"/>
      <c r="E8" s="40" t="s">
        <v>116</v>
      </c>
      <c r="F8" s="206"/>
      <c r="G8" s="204"/>
      <c r="H8" s="204"/>
      <c r="I8" s="213"/>
      <c r="J8" s="213"/>
      <c r="K8" s="213"/>
      <c r="L8" s="213"/>
      <c r="M8" s="209"/>
      <c r="N8" s="207"/>
    </row>
    <row r="9" spans="1:14" ht="27.75" customHeight="1">
      <c r="A9" s="220"/>
      <c r="B9" s="204"/>
      <c r="C9" s="40" t="s">
        <v>311</v>
      </c>
      <c r="D9" s="40" t="s">
        <v>109</v>
      </c>
      <c r="E9" s="40" t="s">
        <v>312</v>
      </c>
      <c r="F9" s="206"/>
      <c r="G9" s="204"/>
      <c r="H9" s="204"/>
      <c r="I9" s="213"/>
      <c r="J9" s="213"/>
      <c r="K9" s="213"/>
      <c r="L9" s="213"/>
      <c r="M9" s="209"/>
      <c r="N9" s="207"/>
    </row>
    <row r="10" spans="1:14" ht="15">
      <c r="A10" s="220"/>
      <c r="B10" s="205"/>
      <c r="C10" s="40" t="s">
        <v>113</v>
      </c>
      <c r="D10" s="40" t="s">
        <v>110</v>
      </c>
      <c r="E10" s="40" t="s">
        <v>117</v>
      </c>
      <c r="F10" s="206"/>
      <c r="G10" s="205"/>
      <c r="H10" s="205"/>
      <c r="I10" s="214"/>
      <c r="J10" s="214"/>
      <c r="K10" s="214"/>
      <c r="L10" s="214"/>
      <c r="M10" s="210"/>
      <c r="N10" s="207"/>
    </row>
    <row r="11" spans="1:14" s="26" customFormat="1" ht="15" customHeight="1">
      <c r="A11" s="20" t="s">
        <v>0</v>
      </c>
      <c r="B11" s="15"/>
      <c r="C11" s="15"/>
      <c r="D11" s="15"/>
      <c r="E11" s="15"/>
      <c r="F11" s="20"/>
      <c r="G11" s="61"/>
      <c r="H11" s="44"/>
      <c r="I11" s="20"/>
      <c r="J11" s="20"/>
      <c r="K11" s="20"/>
      <c r="L11" s="20"/>
      <c r="M11" s="10"/>
      <c r="N11" s="9"/>
    </row>
    <row r="12" spans="1:14" s="38" customFormat="1" ht="15" customHeight="1">
      <c r="A12" s="63" t="s">
        <v>1</v>
      </c>
      <c r="B12" s="33">
        <v>2016</v>
      </c>
      <c r="C12" s="64" t="s">
        <v>111</v>
      </c>
      <c r="D12" s="33" t="s">
        <v>109</v>
      </c>
      <c r="E12" s="33" t="s">
        <v>116</v>
      </c>
      <c r="F12" s="64" t="s">
        <v>306</v>
      </c>
      <c r="G12" s="136">
        <v>42353</v>
      </c>
      <c r="H12" s="45" t="s">
        <v>304</v>
      </c>
      <c r="I12" s="27">
        <f>IF(C12="Да, опубликован в структурированном виде, с указанием полных или кратких наименований всех составляющих",4,(IF(C12="Да, опубликован, но не в структурированном виде и (или) без указания полных или кратких наименований всех составляющих",2,0)))</f>
        <v>4</v>
      </c>
      <c r="J12" s="27">
        <v>0.5</v>
      </c>
      <c r="K12" s="27"/>
      <c r="L12" s="27"/>
      <c r="M12" s="24">
        <f>I12*(1-J12)*(1-K12)*(1-L12)</f>
        <v>2</v>
      </c>
      <c r="N12" s="124" t="s">
        <v>136</v>
      </c>
    </row>
    <row r="13" spans="1:14" s="26" customFormat="1" ht="15" customHeight="1">
      <c r="A13" s="63" t="s">
        <v>2</v>
      </c>
      <c r="B13" s="33">
        <v>2016</v>
      </c>
      <c r="C13" s="64" t="s">
        <v>111</v>
      </c>
      <c r="D13" s="33" t="s">
        <v>109</v>
      </c>
      <c r="E13" s="33" t="s">
        <v>116</v>
      </c>
      <c r="F13" s="64"/>
      <c r="G13" s="136">
        <v>42354</v>
      </c>
      <c r="H13" s="45">
        <v>42355</v>
      </c>
      <c r="I13" s="27">
        <f aca="true" t="shared" si="0" ref="I13:I29">IF(C13="Да, опубликован в структурированном виде, с указанием полных или кратких наименований всех составляющих",4,(IF(C13="Да, опубликован, но не в структурированном виде и (или) без указания полных или кратких наименований всех составляющих",2,0)))</f>
        <v>4</v>
      </c>
      <c r="J13" s="27"/>
      <c r="K13" s="27"/>
      <c r="L13" s="27"/>
      <c r="M13" s="24">
        <f aca="true" t="shared" si="1" ref="M13:M29">I13*(1-J13)*(1-K13)*(1-L13)</f>
        <v>4</v>
      </c>
      <c r="N13" s="125" t="s">
        <v>137</v>
      </c>
    </row>
    <row r="14" spans="1:14" s="39" customFormat="1" ht="15" customHeight="1">
      <c r="A14" s="63" t="s">
        <v>3</v>
      </c>
      <c r="B14" s="33" t="s">
        <v>249</v>
      </c>
      <c r="C14" s="64" t="s">
        <v>111</v>
      </c>
      <c r="D14" s="33" t="s">
        <v>109</v>
      </c>
      <c r="E14" s="33" t="s">
        <v>116</v>
      </c>
      <c r="F14" s="64"/>
      <c r="G14" s="136">
        <v>42360</v>
      </c>
      <c r="H14" s="45" t="s">
        <v>304</v>
      </c>
      <c r="I14" s="27">
        <f t="shared" si="0"/>
        <v>4</v>
      </c>
      <c r="J14" s="27"/>
      <c r="K14" s="27"/>
      <c r="L14" s="27"/>
      <c r="M14" s="24">
        <f t="shared" si="1"/>
        <v>4</v>
      </c>
      <c r="N14" s="125" t="s">
        <v>207</v>
      </c>
    </row>
    <row r="15" spans="1:14" s="38" customFormat="1" ht="15" customHeight="1">
      <c r="A15" s="63" t="s">
        <v>4</v>
      </c>
      <c r="B15" s="33">
        <v>2016</v>
      </c>
      <c r="C15" s="64" t="s">
        <v>111</v>
      </c>
      <c r="D15" s="33" t="s">
        <v>109</v>
      </c>
      <c r="E15" s="33" t="s">
        <v>115</v>
      </c>
      <c r="F15" s="98" t="s">
        <v>305</v>
      </c>
      <c r="G15" s="136">
        <v>42355</v>
      </c>
      <c r="H15" s="45" t="s">
        <v>304</v>
      </c>
      <c r="I15" s="27">
        <f t="shared" si="0"/>
        <v>4</v>
      </c>
      <c r="J15" s="27"/>
      <c r="K15" s="27">
        <v>0.5</v>
      </c>
      <c r="L15" s="27"/>
      <c r="M15" s="24">
        <f t="shared" si="1"/>
        <v>2</v>
      </c>
      <c r="N15" s="125" t="s">
        <v>208</v>
      </c>
    </row>
    <row r="16" spans="1:14" s="19" customFormat="1" ht="15" customHeight="1">
      <c r="A16" s="65" t="s">
        <v>5</v>
      </c>
      <c r="B16" s="27">
        <v>2016</v>
      </c>
      <c r="C16" s="30" t="s">
        <v>112</v>
      </c>
      <c r="D16" s="27" t="s">
        <v>110</v>
      </c>
      <c r="E16" s="27" t="s">
        <v>117</v>
      </c>
      <c r="F16" s="98" t="s">
        <v>307</v>
      </c>
      <c r="G16" s="136">
        <v>42367</v>
      </c>
      <c r="H16" s="45">
        <v>42391</v>
      </c>
      <c r="I16" s="27">
        <f>IF(C16="Да, опубликован в структурированном виде, с указанием полных или кратких наименований всех составляющих",4,(IF(C16="Да, опубликован, но не в структурированном виде и (или) без указания полных или кратких наименований всех составляющих",2,0)))</f>
        <v>2</v>
      </c>
      <c r="J16" s="27">
        <v>0.5</v>
      </c>
      <c r="K16" s="27"/>
      <c r="L16" s="27"/>
      <c r="M16" s="24">
        <f>I16*(1-J16)*(1-K16)*(1-L16)</f>
        <v>1</v>
      </c>
      <c r="N16" s="126" t="s">
        <v>189</v>
      </c>
    </row>
    <row r="17" spans="1:14" s="26" customFormat="1" ht="15" customHeight="1">
      <c r="A17" s="63" t="s">
        <v>6</v>
      </c>
      <c r="B17" s="33">
        <v>2016</v>
      </c>
      <c r="C17" s="64" t="s">
        <v>112</v>
      </c>
      <c r="D17" s="33" t="s">
        <v>109</v>
      </c>
      <c r="E17" s="33" t="s">
        <v>117</v>
      </c>
      <c r="F17" s="64"/>
      <c r="G17" s="136">
        <v>42356</v>
      </c>
      <c r="H17" s="45" t="s">
        <v>304</v>
      </c>
      <c r="I17" s="27">
        <f t="shared" si="0"/>
        <v>2</v>
      </c>
      <c r="J17" s="27"/>
      <c r="K17" s="27"/>
      <c r="L17" s="27"/>
      <c r="M17" s="24">
        <f t="shared" si="1"/>
        <v>2</v>
      </c>
      <c r="N17" s="127" t="s">
        <v>248</v>
      </c>
    </row>
    <row r="18" spans="1:14" s="38" customFormat="1" ht="15" customHeight="1">
      <c r="A18" s="63" t="s">
        <v>7</v>
      </c>
      <c r="B18" s="33">
        <v>2016</v>
      </c>
      <c r="C18" s="64" t="s">
        <v>111</v>
      </c>
      <c r="D18" s="33" t="s">
        <v>109</v>
      </c>
      <c r="E18" s="33" t="s">
        <v>115</v>
      </c>
      <c r="F18" s="64"/>
      <c r="G18" s="136">
        <v>42356</v>
      </c>
      <c r="H18" s="45" t="s">
        <v>304</v>
      </c>
      <c r="I18" s="27">
        <f t="shared" si="0"/>
        <v>4</v>
      </c>
      <c r="J18" s="27"/>
      <c r="K18" s="27"/>
      <c r="L18" s="27"/>
      <c r="M18" s="24">
        <f t="shared" si="1"/>
        <v>4</v>
      </c>
      <c r="N18" s="125" t="s">
        <v>209</v>
      </c>
    </row>
    <row r="19" spans="1:14" s="34" customFormat="1" ht="15" customHeight="1">
      <c r="A19" s="63" t="s">
        <v>8</v>
      </c>
      <c r="B19" s="33">
        <v>2016</v>
      </c>
      <c r="C19" s="64" t="s">
        <v>111</v>
      </c>
      <c r="D19" s="33" t="s">
        <v>109</v>
      </c>
      <c r="E19" s="33" t="s">
        <v>116</v>
      </c>
      <c r="F19" s="64"/>
      <c r="G19" s="136">
        <v>42342</v>
      </c>
      <c r="H19" s="45">
        <v>42342</v>
      </c>
      <c r="I19" s="27">
        <f t="shared" si="0"/>
        <v>4</v>
      </c>
      <c r="J19" s="27"/>
      <c r="K19" s="27"/>
      <c r="L19" s="140"/>
      <c r="M19" s="24">
        <f t="shared" si="1"/>
        <v>4</v>
      </c>
      <c r="N19" s="128" t="s">
        <v>254</v>
      </c>
    </row>
    <row r="20" spans="1:14" s="19" customFormat="1" ht="15" customHeight="1">
      <c r="A20" s="65" t="s">
        <v>9</v>
      </c>
      <c r="B20" s="27">
        <v>2016</v>
      </c>
      <c r="C20" s="64" t="s">
        <v>111</v>
      </c>
      <c r="D20" s="33" t="s">
        <v>109</v>
      </c>
      <c r="E20" s="33" t="s">
        <v>116</v>
      </c>
      <c r="F20" s="64"/>
      <c r="G20" s="136">
        <v>42352</v>
      </c>
      <c r="H20" s="45" t="s">
        <v>304</v>
      </c>
      <c r="I20" s="27">
        <f t="shared" si="0"/>
        <v>4</v>
      </c>
      <c r="J20" s="27"/>
      <c r="K20" s="27"/>
      <c r="L20" s="27"/>
      <c r="M20" s="24">
        <f t="shared" si="1"/>
        <v>4</v>
      </c>
      <c r="N20" s="126" t="s">
        <v>210</v>
      </c>
    </row>
    <row r="21" spans="1:14" ht="15" customHeight="1">
      <c r="A21" s="65" t="s">
        <v>10</v>
      </c>
      <c r="B21" s="27" t="s">
        <v>249</v>
      </c>
      <c r="C21" s="30" t="s">
        <v>111</v>
      </c>
      <c r="D21" s="27" t="s">
        <v>109</v>
      </c>
      <c r="E21" s="27" t="s">
        <v>116</v>
      </c>
      <c r="F21" s="30"/>
      <c r="G21" s="136">
        <v>42320</v>
      </c>
      <c r="H21" s="45" t="s">
        <v>304</v>
      </c>
      <c r="I21" s="27">
        <f>IF(C21="Да, опубликован в структурированном виде, с указанием полных или кратких наименований всех составляющих",4,(IF(C21="Да, опубликован, но не в структурированном виде и (или) без указания полных или кратких наименований всех составляющих",2,0)))</f>
        <v>4</v>
      </c>
      <c r="J21" s="27"/>
      <c r="K21" s="27"/>
      <c r="L21" s="27"/>
      <c r="M21" s="24">
        <f>I21*(1-J21)*(1-K21)*(1-L21)</f>
        <v>4</v>
      </c>
      <c r="N21" s="126" t="s">
        <v>201</v>
      </c>
    </row>
    <row r="22" spans="1:14" s="17" customFormat="1" ht="15" customHeight="1">
      <c r="A22" s="65" t="s">
        <v>11</v>
      </c>
      <c r="B22" s="27">
        <v>2016</v>
      </c>
      <c r="C22" s="64" t="s">
        <v>112</v>
      </c>
      <c r="D22" s="33" t="s">
        <v>110</v>
      </c>
      <c r="E22" s="33" t="s">
        <v>117</v>
      </c>
      <c r="F22" s="64"/>
      <c r="G22" s="136">
        <v>42360</v>
      </c>
      <c r="H22" s="45">
        <v>42384</v>
      </c>
      <c r="I22" s="27">
        <f t="shared" si="0"/>
        <v>2</v>
      </c>
      <c r="J22" s="27"/>
      <c r="K22" s="27"/>
      <c r="L22" s="27"/>
      <c r="M22" s="24">
        <f t="shared" si="1"/>
        <v>2</v>
      </c>
      <c r="N22" s="126" t="s">
        <v>211</v>
      </c>
    </row>
    <row r="23" spans="1:14" s="17" customFormat="1" ht="15" customHeight="1">
      <c r="A23" s="65" t="s">
        <v>12</v>
      </c>
      <c r="B23" s="27">
        <v>2016</v>
      </c>
      <c r="C23" s="64" t="s">
        <v>111</v>
      </c>
      <c r="D23" s="33" t="s">
        <v>109</v>
      </c>
      <c r="E23" s="33" t="s">
        <v>116</v>
      </c>
      <c r="F23" s="64"/>
      <c r="G23" s="136">
        <v>42363</v>
      </c>
      <c r="H23" s="45">
        <v>42366</v>
      </c>
      <c r="I23" s="27">
        <f t="shared" si="0"/>
        <v>4</v>
      </c>
      <c r="J23" s="27"/>
      <c r="K23" s="27"/>
      <c r="L23" s="27"/>
      <c r="M23" s="24">
        <f t="shared" si="1"/>
        <v>4</v>
      </c>
      <c r="N23" s="126" t="s">
        <v>212</v>
      </c>
    </row>
    <row r="24" spans="1:14" s="17" customFormat="1" ht="15" customHeight="1">
      <c r="A24" s="65" t="s">
        <v>13</v>
      </c>
      <c r="B24" s="27">
        <v>2016</v>
      </c>
      <c r="C24" s="64" t="s">
        <v>111</v>
      </c>
      <c r="D24" s="33" t="s">
        <v>109</v>
      </c>
      <c r="E24" s="33" t="s">
        <v>116</v>
      </c>
      <c r="F24" s="64"/>
      <c r="G24" s="136">
        <v>42363</v>
      </c>
      <c r="H24" s="45">
        <v>42366</v>
      </c>
      <c r="I24" s="27">
        <f t="shared" si="0"/>
        <v>4</v>
      </c>
      <c r="J24" s="27"/>
      <c r="K24" s="27"/>
      <c r="L24" s="27"/>
      <c r="M24" s="24">
        <f t="shared" si="1"/>
        <v>4</v>
      </c>
      <c r="N24" s="126" t="s">
        <v>259</v>
      </c>
    </row>
    <row r="25" spans="1:14" s="19" customFormat="1" ht="15" customHeight="1">
      <c r="A25" s="65" t="s">
        <v>14</v>
      </c>
      <c r="B25" s="27">
        <v>2016</v>
      </c>
      <c r="C25" s="64" t="s">
        <v>111</v>
      </c>
      <c r="D25" s="33" t="s">
        <v>109</v>
      </c>
      <c r="E25" s="33" t="s">
        <v>116</v>
      </c>
      <c r="F25" s="64"/>
      <c r="G25" s="136">
        <v>42363</v>
      </c>
      <c r="H25" s="45" t="s">
        <v>304</v>
      </c>
      <c r="I25" s="27">
        <f t="shared" si="0"/>
        <v>4</v>
      </c>
      <c r="J25" s="27"/>
      <c r="K25" s="27"/>
      <c r="L25" s="27"/>
      <c r="M25" s="24">
        <f t="shared" si="1"/>
        <v>4</v>
      </c>
      <c r="N25" s="126" t="s">
        <v>138</v>
      </c>
    </row>
    <row r="26" spans="1:14" s="34" customFormat="1" ht="15" customHeight="1">
      <c r="A26" s="68" t="s">
        <v>15</v>
      </c>
      <c r="B26" s="69">
        <v>2016</v>
      </c>
      <c r="C26" s="64" t="s">
        <v>111</v>
      </c>
      <c r="D26" s="33" t="s">
        <v>109</v>
      </c>
      <c r="E26" s="33" t="s">
        <v>115</v>
      </c>
      <c r="F26" s="64"/>
      <c r="G26" s="60">
        <v>42362</v>
      </c>
      <c r="H26" s="70" t="s">
        <v>304</v>
      </c>
      <c r="I26" s="33">
        <f t="shared" si="0"/>
        <v>4</v>
      </c>
      <c r="J26" s="33"/>
      <c r="K26" s="33"/>
      <c r="L26" s="33"/>
      <c r="M26" s="71">
        <f t="shared" si="1"/>
        <v>4</v>
      </c>
      <c r="N26" s="125" t="s">
        <v>262</v>
      </c>
    </row>
    <row r="27" spans="1:14" s="17" customFormat="1" ht="15" customHeight="1">
      <c r="A27" s="65" t="s">
        <v>16</v>
      </c>
      <c r="B27" s="27" t="s">
        <v>249</v>
      </c>
      <c r="C27" s="64" t="s">
        <v>111</v>
      </c>
      <c r="D27" s="33" t="s">
        <v>109</v>
      </c>
      <c r="E27" s="33" t="s">
        <v>115</v>
      </c>
      <c r="F27" s="64"/>
      <c r="G27" s="60">
        <v>42352</v>
      </c>
      <c r="H27" s="70" t="s">
        <v>304</v>
      </c>
      <c r="I27" s="33">
        <f t="shared" si="0"/>
        <v>4</v>
      </c>
      <c r="J27" s="33"/>
      <c r="K27" s="33"/>
      <c r="L27" s="33"/>
      <c r="M27" s="71">
        <f t="shared" si="1"/>
        <v>4</v>
      </c>
      <c r="N27" s="125" t="s">
        <v>308</v>
      </c>
    </row>
    <row r="28" spans="1:14" ht="15" customHeight="1">
      <c r="A28" s="65" t="s">
        <v>17</v>
      </c>
      <c r="B28" s="27" t="s">
        <v>249</v>
      </c>
      <c r="C28" s="64" t="s">
        <v>112</v>
      </c>
      <c r="D28" s="33" t="s">
        <v>109</v>
      </c>
      <c r="E28" s="33" t="s">
        <v>117</v>
      </c>
      <c r="F28" s="64" t="s">
        <v>409</v>
      </c>
      <c r="G28" s="60">
        <v>42359</v>
      </c>
      <c r="H28" s="70">
        <v>42356</v>
      </c>
      <c r="I28" s="33">
        <f t="shared" si="0"/>
        <v>2</v>
      </c>
      <c r="J28" s="33"/>
      <c r="K28" s="33"/>
      <c r="L28" s="33">
        <v>0.5</v>
      </c>
      <c r="M28" s="71">
        <f t="shared" si="1"/>
        <v>1</v>
      </c>
      <c r="N28" s="125" t="s">
        <v>264</v>
      </c>
    </row>
    <row r="29" spans="1:14" s="26" customFormat="1" ht="15" customHeight="1">
      <c r="A29" s="63" t="s">
        <v>18</v>
      </c>
      <c r="B29" s="33" t="s">
        <v>249</v>
      </c>
      <c r="C29" s="64" t="s">
        <v>111</v>
      </c>
      <c r="D29" s="33" t="s">
        <v>109</v>
      </c>
      <c r="E29" s="33" t="s">
        <v>115</v>
      </c>
      <c r="F29" s="64"/>
      <c r="G29" s="60">
        <v>42699</v>
      </c>
      <c r="H29" s="70" t="s">
        <v>304</v>
      </c>
      <c r="I29" s="33">
        <f t="shared" si="0"/>
        <v>4</v>
      </c>
      <c r="J29" s="33"/>
      <c r="K29" s="33"/>
      <c r="L29" s="33"/>
      <c r="M29" s="71">
        <f t="shared" si="1"/>
        <v>4</v>
      </c>
      <c r="N29" s="125" t="s">
        <v>266</v>
      </c>
    </row>
    <row r="30" spans="1:14" s="26" customFormat="1" ht="15" customHeight="1">
      <c r="A30" s="66" t="s">
        <v>19</v>
      </c>
      <c r="B30" s="28"/>
      <c r="C30" s="132"/>
      <c r="D30" s="28"/>
      <c r="E30" s="29"/>
      <c r="F30" s="29"/>
      <c r="G30" s="137"/>
      <c r="H30" s="25"/>
      <c r="I30" s="25"/>
      <c r="J30" s="25"/>
      <c r="K30" s="25"/>
      <c r="L30" s="25"/>
      <c r="M30" s="25"/>
      <c r="N30" s="135"/>
    </row>
    <row r="31" spans="1:14" s="38" customFormat="1" ht="15" customHeight="1">
      <c r="A31" s="63" t="s">
        <v>20</v>
      </c>
      <c r="B31" s="33">
        <v>2016</v>
      </c>
      <c r="C31" s="64" t="s">
        <v>111</v>
      </c>
      <c r="D31" s="33" t="s">
        <v>109</v>
      </c>
      <c r="E31" s="33" t="s">
        <v>115</v>
      </c>
      <c r="F31" s="64"/>
      <c r="G31" s="60">
        <v>42362</v>
      </c>
      <c r="H31" s="70" t="s">
        <v>304</v>
      </c>
      <c r="I31" s="33">
        <f aca="true" t="shared" si="2" ref="I31:I41">IF(C31="Да, опубликован в структурированном виде, с указанием полных или кратких наименований всех составляющих",4,(IF(C31="Да, опубликован, но не в структурированном виде и (или) без указания полных или кратких наименований всех составляющих",2,0)))</f>
        <v>4</v>
      </c>
      <c r="J31" s="33"/>
      <c r="K31" s="33"/>
      <c r="L31" s="33"/>
      <c r="M31" s="71">
        <f>I31*(1-J31)*(1-K31)*(1-L31)</f>
        <v>4</v>
      </c>
      <c r="N31" s="125" t="s">
        <v>268</v>
      </c>
    </row>
    <row r="32" spans="1:14" ht="15" customHeight="1">
      <c r="A32" s="65" t="s">
        <v>21</v>
      </c>
      <c r="B32" s="27" t="s">
        <v>249</v>
      </c>
      <c r="C32" s="64" t="s">
        <v>112</v>
      </c>
      <c r="D32" s="33" t="s">
        <v>110</v>
      </c>
      <c r="E32" s="33" t="s">
        <v>117</v>
      </c>
      <c r="F32" s="64" t="s">
        <v>477</v>
      </c>
      <c r="G32" s="60">
        <v>42333</v>
      </c>
      <c r="H32" s="70">
        <v>42366</v>
      </c>
      <c r="I32" s="33">
        <f t="shared" si="2"/>
        <v>2</v>
      </c>
      <c r="J32" s="33"/>
      <c r="K32" s="33"/>
      <c r="L32" s="33">
        <v>0.5</v>
      </c>
      <c r="M32" s="71">
        <f aca="true" t="shared" si="3" ref="M32:M41">I32*(1-J32)*(1-K32)*(1-L32)</f>
        <v>1</v>
      </c>
      <c r="N32" s="125" t="s">
        <v>135</v>
      </c>
    </row>
    <row r="33" spans="1:14" ht="15" customHeight="1">
      <c r="A33" s="65" t="s">
        <v>22</v>
      </c>
      <c r="B33" s="27">
        <v>2016</v>
      </c>
      <c r="C33" s="64" t="s">
        <v>111</v>
      </c>
      <c r="D33" s="33" t="s">
        <v>109</v>
      </c>
      <c r="E33" s="33" t="s">
        <v>116</v>
      </c>
      <c r="F33" s="64"/>
      <c r="G33" s="60">
        <v>42356</v>
      </c>
      <c r="H33" s="70">
        <v>42360</v>
      </c>
      <c r="I33" s="33">
        <f t="shared" si="2"/>
        <v>4</v>
      </c>
      <c r="J33" s="33"/>
      <c r="K33" s="33"/>
      <c r="L33" s="33"/>
      <c r="M33" s="71">
        <f t="shared" si="3"/>
        <v>4</v>
      </c>
      <c r="N33" s="125" t="s">
        <v>310</v>
      </c>
    </row>
    <row r="34" spans="1:14" ht="15" customHeight="1">
      <c r="A34" s="65" t="s">
        <v>23</v>
      </c>
      <c r="B34" s="27">
        <v>2016</v>
      </c>
      <c r="C34" s="64" t="s">
        <v>111</v>
      </c>
      <c r="D34" s="33" t="s">
        <v>109</v>
      </c>
      <c r="E34" s="33" t="s">
        <v>116</v>
      </c>
      <c r="F34" s="64"/>
      <c r="G34" s="60">
        <v>42354</v>
      </c>
      <c r="H34" s="70">
        <v>42367</v>
      </c>
      <c r="I34" s="33">
        <f t="shared" si="2"/>
        <v>4</v>
      </c>
      <c r="J34" s="33"/>
      <c r="K34" s="33"/>
      <c r="L34" s="33"/>
      <c r="M34" s="71">
        <f t="shared" si="3"/>
        <v>4</v>
      </c>
      <c r="N34" s="125" t="s">
        <v>270</v>
      </c>
    </row>
    <row r="35" spans="1:14" ht="15" customHeight="1">
      <c r="A35" s="65" t="s">
        <v>24</v>
      </c>
      <c r="B35" s="27">
        <v>2016</v>
      </c>
      <c r="C35" s="64" t="s">
        <v>111</v>
      </c>
      <c r="D35" s="33" t="s">
        <v>109</v>
      </c>
      <c r="E35" s="33" t="s">
        <v>116</v>
      </c>
      <c r="F35" s="33"/>
      <c r="G35" s="60">
        <v>42355</v>
      </c>
      <c r="H35" s="70" t="s">
        <v>304</v>
      </c>
      <c r="I35" s="33">
        <f t="shared" si="2"/>
        <v>4</v>
      </c>
      <c r="J35" s="33"/>
      <c r="K35" s="33"/>
      <c r="L35" s="33"/>
      <c r="M35" s="71">
        <f>I35*(1-J35)*(1-K35)*(1-L35)</f>
        <v>4</v>
      </c>
      <c r="N35" s="125" t="s">
        <v>202</v>
      </c>
    </row>
    <row r="36" spans="1:14" s="17" customFormat="1" ht="15" customHeight="1">
      <c r="A36" s="65" t="s">
        <v>25</v>
      </c>
      <c r="B36" s="27" t="s">
        <v>249</v>
      </c>
      <c r="C36" s="64" t="s">
        <v>111</v>
      </c>
      <c r="D36" s="33" t="s">
        <v>109</v>
      </c>
      <c r="E36" s="33" t="s">
        <v>116</v>
      </c>
      <c r="F36" s="64"/>
      <c r="G36" s="60">
        <v>42361</v>
      </c>
      <c r="H36" s="70">
        <v>42363</v>
      </c>
      <c r="I36" s="33">
        <f t="shared" si="2"/>
        <v>4</v>
      </c>
      <c r="J36" s="33"/>
      <c r="K36" s="33"/>
      <c r="L36" s="33"/>
      <c r="M36" s="71">
        <f t="shared" si="3"/>
        <v>4</v>
      </c>
      <c r="N36" s="125" t="s">
        <v>275</v>
      </c>
    </row>
    <row r="37" spans="1:14" ht="15" customHeight="1">
      <c r="A37" s="65" t="s">
        <v>26</v>
      </c>
      <c r="B37" s="27">
        <v>2016</v>
      </c>
      <c r="C37" s="64" t="s">
        <v>111</v>
      </c>
      <c r="D37" s="33" t="s">
        <v>109</v>
      </c>
      <c r="E37" s="33" t="s">
        <v>116</v>
      </c>
      <c r="F37" s="64"/>
      <c r="G37" s="60">
        <v>42362</v>
      </c>
      <c r="H37" s="70">
        <v>42367</v>
      </c>
      <c r="I37" s="33">
        <f t="shared" si="2"/>
        <v>4</v>
      </c>
      <c r="J37" s="33"/>
      <c r="K37" s="33"/>
      <c r="L37" s="33"/>
      <c r="M37" s="71">
        <f t="shared" si="3"/>
        <v>4</v>
      </c>
      <c r="N37" s="125" t="s">
        <v>278</v>
      </c>
    </row>
    <row r="38" spans="1:14" ht="15" customHeight="1">
      <c r="A38" s="65" t="s">
        <v>27</v>
      </c>
      <c r="B38" s="27">
        <v>2016</v>
      </c>
      <c r="C38" s="64" t="s">
        <v>111</v>
      </c>
      <c r="D38" s="33" t="s">
        <v>109</v>
      </c>
      <c r="E38" s="33" t="s">
        <v>116</v>
      </c>
      <c r="F38" s="64"/>
      <c r="G38" s="60">
        <v>42366</v>
      </c>
      <c r="H38" s="70">
        <v>42015</v>
      </c>
      <c r="I38" s="33">
        <f t="shared" si="2"/>
        <v>4</v>
      </c>
      <c r="J38" s="33"/>
      <c r="K38" s="33"/>
      <c r="L38" s="33"/>
      <c r="M38" s="71">
        <f t="shared" si="3"/>
        <v>4</v>
      </c>
      <c r="N38" s="125" t="s">
        <v>144</v>
      </c>
    </row>
    <row r="39" spans="1:14" ht="15" customHeight="1">
      <c r="A39" s="65" t="s">
        <v>28</v>
      </c>
      <c r="B39" s="27">
        <v>2016</v>
      </c>
      <c r="C39" s="64" t="s">
        <v>112</v>
      </c>
      <c r="D39" s="33" t="s">
        <v>110</v>
      </c>
      <c r="E39" s="33" t="s">
        <v>117</v>
      </c>
      <c r="F39" s="98" t="s">
        <v>307</v>
      </c>
      <c r="G39" s="60">
        <v>42367</v>
      </c>
      <c r="H39" s="70">
        <v>42367</v>
      </c>
      <c r="I39" s="33">
        <f t="shared" si="2"/>
        <v>2</v>
      </c>
      <c r="J39" s="33">
        <v>0.5</v>
      </c>
      <c r="K39" s="33"/>
      <c r="L39" s="33"/>
      <c r="M39" s="71">
        <f t="shared" si="3"/>
        <v>1</v>
      </c>
      <c r="N39" s="125" t="s">
        <v>279</v>
      </c>
    </row>
    <row r="40" spans="1:14" ht="15" customHeight="1">
      <c r="A40" s="65" t="s">
        <v>29</v>
      </c>
      <c r="B40" s="27" t="s">
        <v>249</v>
      </c>
      <c r="C40" s="64" t="s">
        <v>311</v>
      </c>
      <c r="D40" s="33" t="s">
        <v>109</v>
      </c>
      <c r="E40" s="33" t="s">
        <v>115</v>
      </c>
      <c r="F40" s="64" t="s">
        <v>313</v>
      </c>
      <c r="G40" s="60">
        <v>42340</v>
      </c>
      <c r="H40" s="70" t="s">
        <v>304</v>
      </c>
      <c r="I40" s="33">
        <f t="shared" si="2"/>
        <v>0</v>
      </c>
      <c r="J40" s="33"/>
      <c r="K40" s="33"/>
      <c r="L40" s="33"/>
      <c r="M40" s="71">
        <f t="shared" si="3"/>
        <v>0</v>
      </c>
      <c r="N40" s="125" t="s">
        <v>281</v>
      </c>
    </row>
    <row r="41" spans="1:14" ht="15" customHeight="1">
      <c r="A41" s="65" t="s">
        <v>30</v>
      </c>
      <c r="B41" s="27">
        <v>2016</v>
      </c>
      <c r="C41" s="64" t="s">
        <v>111</v>
      </c>
      <c r="D41" s="33" t="s">
        <v>109</v>
      </c>
      <c r="E41" s="33" t="s">
        <v>116</v>
      </c>
      <c r="F41" s="64"/>
      <c r="G41" s="60">
        <v>42363</v>
      </c>
      <c r="H41" s="70" t="s">
        <v>304</v>
      </c>
      <c r="I41" s="33">
        <f t="shared" si="2"/>
        <v>4</v>
      </c>
      <c r="J41" s="33"/>
      <c r="K41" s="33"/>
      <c r="L41" s="33"/>
      <c r="M41" s="71">
        <f t="shared" si="3"/>
        <v>4</v>
      </c>
      <c r="N41" s="125" t="s">
        <v>282</v>
      </c>
    </row>
    <row r="42" spans="1:14" s="26" customFormat="1" ht="15" customHeight="1">
      <c r="A42" s="66" t="s">
        <v>31</v>
      </c>
      <c r="B42" s="28"/>
      <c r="C42" s="132"/>
      <c r="D42" s="28"/>
      <c r="E42" s="29"/>
      <c r="F42" s="29"/>
      <c r="G42" s="137"/>
      <c r="H42" s="25"/>
      <c r="I42" s="25"/>
      <c r="J42" s="25"/>
      <c r="K42" s="25"/>
      <c r="L42" s="25"/>
      <c r="M42" s="25"/>
      <c r="N42" s="135"/>
    </row>
    <row r="43" spans="1:14" s="19" customFormat="1" ht="15" customHeight="1">
      <c r="A43" s="65" t="s">
        <v>32</v>
      </c>
      <c r="B43" s="27">
        <v>2016</v>
      </c>
      <c r="C43" s="64" t="s">
        <v>111</v>
      </c>
      <c r="D43" s="33" t="s">
        <v>109</v>
      </c>
      <c r="E43" s="33" t="s">
        <v>116</v>
      </c>
      <c r="F43" s="64"/>
      <c r="G43" s="136">
        <v>42356</v>
      </c>
      <c r="H43" s="45">
        <v>42360</v>
      </c>
      <c r="I43" s="27">
        <f aca="true" t="shared" si="4" ref="I43:I48">IF(C43="Да, опубликован в структурированном виде, с указанием полных или кратких наименований всех составляющих",4,(IF(C43="Да, опубликован, но не в структурированном виде и (или) без указания полных или кратких наименований всех составляющих",2,0)))</f>
        <v>4</v>
      </c>
      <c r="J43" s="27"/>
      <c r="K43" s="27"/>
      <c r="L43" s="27"/>
      <c r="M43" s="24">
        <f aca="true" t="shared" si="5" ref="M43:M48">I43*(1-J43)*(1-K43)*(1-L43)</f>
        <v>4</v>
      </c>
      <c r="N43" s="126" t="s">
        <v>283</v>
      </c>
    </row>
    <row r="44" spans="1:14" s="19" customFormat="1" ht="15" customHeight="1">
      <c r="A44" s="65" t="s">
        <v>33</v>
      </c>
      <c r="B44" s="27">
        <v>2016</v>
      </c>
      <c r="C44" s="64" t="s">
        <v>112</v>
      </c>
      <c r="D44" s="33" t="s">
        <v>110</v>
      </c>
      <c r="E44" s="33" t="s">
        <v>117</v>
      </c>
      <c r="F44" s="98" t="s">
        <v>307</v>
      </c>
      <c r="G44" s="60">
        <v>42360</v>
      </c>
      <c r="H44" s="45" t="s">
        <v>304</v>
      </c>
      <c r="I44" s="27">
        <f t="shared" si="4"/>
        <v>2</v>
      </c>
      <c r="J44" s="27">
        <v>0.5</v>
      </c>
      <c r="K44" s="27"/>
      <c r="L44" s="27"/>
      <c r="M44" s="24">
        <f t="shared" si="5"/>
        <v>1</v>
      </c>
      <c r="N44" s="126" t="s">
        <v>284</v>
      </c>
    </row>
    <row r="45" spans="1:14" ht="15" customHeight="1">
      <c r="A45" s="65" t="s">
        <v>34</v>
      </c>
      <c r="B45" s="27">
        <v>2016</v>
      </c>
      <c r="C45" s="64" t="s">
        <v>111</v>
      </c>
      <c r="D45" s="33" t="s">
        <v>109</v>
      </c>
      <c r="E45" s="33" t="s">
        <v>116</v>
      </c>
      <c r="F45" s="64"/>
      <c r="G45" s="60">
        <v>42366</v>
      </c>
      <c r="H45" s="45" t="s">
        <v>304</v>
      </c>
      <c r="I45" s="27">
        <f t="shared" si="4"/>
        <v>4</v>
      </c>
      <c r="J45" s="27"/>
      <c r="K45" s="27"/>
      <c r="L45" s="27"/>
      <c r="M45" s="24">
        <f t="shared" si="5"/>
        <v>4</v>
      </c>
      <c r="N45" s="126" t="s">
        <v>285</v>
      </c>
    </row>
    <row r="46" spans="1:14" s="17" customFormat="1" ht="15" customHeight="1">
      <c r="A46" s="65" t="s">
        <v>35</v>
      </c>
      <c r="B46" s="27">
        <v>2016</v>
      </c>
      <c r="C46" s="64" t="s">
        <v>111</v>
      </c>
      <c r="D46" s="33" t="s">
        <v>109</v>
      </c>
      <c r="E46" s="33" t="s">
        <v>116</v>
      </c>
      <c r="F46" s="64"/>
      <c r="G46" s="60">
        <v>42366</v>
      </c>
      <c r="H46" s="45" t="s">
        <v>304</v>
      </c>
      <c r="I46" s="27">
        <f t="shared" si="4"/>
        <v>4</v>
      </c>
      <c r="J46" s="27"/>
      <c r="K46" s="27"/>
      <c r="L46" s="27"/>
      <c r="M46" s="24">
        <f t="shared" si="5"/>
        <v>4</v>
      </c>
      <c r="N46" s="126" t="s">
        <v>286</v>
      </c>
    </row>
    <row r="47" spans="1:14" s="19" customFormat="1" ht="15" customHeight="1">
      <c r="A47" s="65" t="s">
        <v>36</v>
      </c>
      <c r="B47" s="27" t="s">
        <v>249</v>
      </c>
      <c r="C47" s="64" t="s">
        <v>112</v>
      </c>
      <c r="D47" s="33" t="s">
        <v>109</v>
      </c>
      <c r="E47" s="30" t="s">
        <v>312</v>
      </c>
      <c r="F47" s="30" t="s">
        <v>407</v>
      </c>
      <c r="G47" s="136">
        <v>42345</v>
      </c>
      <c r="H47" s="45">
        <v>42352</v>
      </c>
      <c r="I47" s="27">
        <f t="shared" si="4"/>
        <v>2</v>
      </c>
      <c r="J47" s="27"/>
      <c r="K47" s="27"/>
      <c r="L47" s="27"/>
      <c r="M47" s="24">
        <f>I47*(1-J47)*(1-K47)*(1-L47)</f>
        <v>2</v>
      </c>
      <c r="N47" s="125" t="s">
        <v>203</v>
      </c>
    </row>
    <row r="48" spans="1:14" s="34" customFormat="1" ht="15" customHeight="1">
      <c r="A48" s="63" t="s">
        <v>37</v>
      </c>
      <c r="B48" s="33">
        <v>2016</v>
      </c>
      <c r="C48" s="64" t="s">
        <v>111</v>
      </c>
      <c r="D48" s="33" t="s">
        <v>109</v>
      </c>
      <c r="E48" s="33" t="s">
        <v>116</v>
      </c>
      <c r="F48" s="64"/>
      <c r="G48" s="60">
        <v>42359</v>
      </c>
      <c r="H48" s="70">
        <v>42360</v>
      </c>
      <c r="I48" s="33">
        <f t="shared" si="4"/>
        <v>4</v>
      </c>
      <c r="J48" s="33"/>
      <c r="K48" s="33"/>
      <c r="L48" s="33"/>
      <c r="M48" s="71">
        <f t="shared" si="5"/>
        <v>4</v>
      </c>
      <c r="N48" s="141" t="s">
        <v>140</v>
      </c>
    </row>
    <row r="49" spans="1:14" s="26" customFormat="1" ht="15" customHeight="1">
      <c r="A49" s="66" t="s">
        <v>38</v>
      </c>
      <c r="B49" s="28"/>
      <c r="C49" s="132"/>
      <c r="D49" s="28"/>
      <c r="E49" s="29"/>
      <c r="F49" s="29"/>
      <c r="G49" s="137"/>
      <c r="H49" s="25"/>
      <c r="I49" s="25"/>
      <c r="J49" s="25"/>
      <c r="K49" s="25"/>
      <c r="L49" s="25"/>
      <c r="M49" s="25"/>
      <c r="N49" s="135"/>
    </row>
    <row r="50" spans="1:14" s="19" customFormat="1" ht="15" customHeight="1">
      <c r="A50" s="65" t="s">
        <v>39</v>
      </c>
      <c r="B50" s="27">
        <v>2016</v>
      </c>
      <c r="C50" s="64" t="s">
        <v>111</v>
      </c>
      <c r="D50" s="33" t="s">
        <v>109</v>
      </c>
      <c r="E50" s="33" t="s">
        <v>115</v>
      </c>
      <c r="F50" s="64"/>
      <c r="G50" s="60">
        <v>42366</v>
      </c>
      <c r="H50" s="45" t="s">
        <v>304</v>
      </c>
      <c r="I50" s="27">
        <f aca="true" t="shared" si="6" ref="I50:I56">IF(C50="Да, опубликован в структурированном виде, с указанием полных или кратких наименований всех составляющих",4,(IF(C50="Да, опубликован, но не в структурированном виде и (или) без указания полных или кратких наименований всех составляющих",2,0)))</f>
        <v>4</v>
      </c>
      <c r="J50" s="27"/>
      <c r="K50" s="27"/>
      <c r="L50" s="27"/>
      <c r="M50" s="24">
        <f aca="true" t="shared" si="7" ref="M50:M56">I50*(1-J50)*(1-K50)*(1-L50)</f>
        <v>4</v>
      </c>
      <c r="N50" s="126" t="s">
        <v>295</v>
      </c>
    </row>
    <row r="51" spans="1:14" s="19" customFormat="1" ht="15" customHeight="1">
      <c r="A51" s="65" t="s">
        <v>40</v>
      </c>
      <c r="B51" s="27">
        <v>2016</v>
      </c>
      <c r="C51" s="64" t="s">
        <v>113</v>
      </c>
      <c r="D51" s="33"/>
      <c r="E51" s="33"/>
      <c r="F51" s="64" t="s">
        <v>404</v>
      </c>
      <c r="G51" s="60">
        <v>42364</v>
      </c>
      <c r="H51" s="45" t="s">
        <v>304</v>
      </c>
      <c r="I51" s="27">
        <f t="shared" si="6"/>
        <v>0</v>
      </c>
      <c r="J51" s="27"/>
      <c r="K51" s="27"/>
      <c r="L51" s="27"/>
      <c r="M51" s="24">
        <f t="shared" si="7"/>
        <v>0</v>
      </c>
      <c r="N51" s="126" t="s">
        <v>288</v>
      </c>
    </row>
    <row r="52" spans="1:14" ht="15" customHeight="1">
      <c r="A52" s="65" t="s">
        <v>41</v>
      </c>
      <c r="B52" s="27" t="s">
        <v>249</v>
      </c>
      <c r="C52" s="64" t="s">
        <v>111</v>
      </c>
      <c r="D52" s="33" t="s">
        <v>109</v>
      </c>
      <c r="E52" s="33" t="s">
        <v>116</v>
      </c>
      <c r="F52" s="64" t="s">
        <v>306</v>
      </c>
      <c r="G52" s="60">
        <v>42367</v>
      </c>
      <c r="H52" s="45" t="s">
        <v>304</v>
      </c>
      <c r="I52" s="27">
        <f t="shared" si="6"/>
        <v>4</v>
      </c>
      <c r="J52" s="27">
        <v>0.5</v>
      </c>
      <c r="K52" s="27"/>
      <c r="L52" s="27"/>
      <c r="M52" s="24">
        <f t="shared" si="7"/>
        <v>2</v>
      </c>
      <c r="N52" s="126" t="s">
        <v>289</v>
      </c>
    </row>
    <row r="53" spans="1:14" ht="15" customHeight="1">
      <c r="A53" s="65" t="s">
        <v>42</v>
      </c>
      <c r="B53" s="27">
        <v>2016</v>
      </c>
      <c r="C53" s="64" t="s">
        <v>111</v>
      </c>
      <c r="D53" s="33" t="s">
        <v>109</v>
      </c>
      <c r="E53" s="33" t="s">
        <v>115</v>
      </c>
      <c r="F53" s="64"/>
      <c r="G53" s="60">
        <v>42368</v>
      </c>
      <c r="H53" s="45">
        <v>42368</v>
      </c>
      <c r="I53" s="27">
        <f t="shared" si="6"/>
        <v>4</v>
      </c>
      <c r="J53" s="27"/>
      <c r="K53" s="27"/>
      <c r="L53" s="27"/>
      <c r="M53" s="24">
        <f t="shared" si="7"/>
        <v>4</v>
      </c>
      <c r="N53" s="126" t="s">
        <v>145</v>
      </c>
    </row>
    <row r="54" spans="1:14" s="19" customFormat="1" ht="15" customHeight="1">
      <c r="A54" s="65" t="s">
        <v>92</v>
      </c>
      <c r="B54" s="27">
        <v>2016</v>
      </c>
      <c r="C54" s="64" t="s">
        <v>112</v>
      </c>
      <c r="D54" s="27" t="s">
        <v>110</v>
      </c>
      <c r="E54" s="27" t="s">
        <v>117</v>
      </c>
      <c r="F54" s="98" t="s">
        <v>307</v>
      </c>
      <c r="G54" s="136">
        <v>42368</v>
      </c>
      <c r="H54" s="45">
        <v>42380</v>
      </c>
      <c r="I54" s="27">
        <f t="shared" si="6"/>
        <v>2</v>
      </c>
      <c r="J54" s="27">
        <v>0.5</v>
      </c>
      <c r="K54" s="27"/>
      <c r="L54" s="27"/>
      <c r="M54" s="24">
        <f>I54*(1-J54)*(1-K54)*(1-L54)</f>
        <v>1</v>
      </c>
      <c r="N54" s="126" t="s">
        <v>204</v>
      </c>
    </row>
    <row r="55" spans="1:14" ht="15" customHeight="1">
      <c r="A55" s="65" t="s">
        <v>43</v>
      </c>
      <c r="B55" s="27">
        <v>2016</v>
      </c>
      <c r="C55" s="64" t="s">
        <v>111</v>
      </c>
      <c r="D55" s="33" t="s">
        <v>109</v>
      </c>
      <c r="E55" s="33" t="s">
        <v>115</v>
      </c>
      <c r="F55" s="64"/>
      <c r="G55" s="60">
        <v>42367</v>
      </c>
      <c r="H55" s="45" t="s">
        <v>304</v>
      </c>
      <c r="I55" s="27">
        <f t="shared" si="6"/>
        <v>4</v>
      </c>
      <c r="J55" s="27"/>
      <c r="K55" s="27"/>
      <c r="L55" s="27"/>
      <c r="M55" s="24">
        <f t="shared" si="7"/>
        <v>4</v>
      </c>
      <c r="N55" s="129" t="s">
        <v>292</v>
      </c>
    </row>
    <row r="56" spans="1:14" s="26" customFormat="1" ht="15" customHeight="1">
      <c r="A56" s="63" t="s">
        <v>44</v>
      </c>
      <c r="B56" s="33">
        <v>2016</v>
      </c>
      <c r="C56" s="64" t="s">
        <v>111</v>
      </c>
      <c r="D56" s="33" t="s">
        <v>109</v>
      </c>
      <c r="E56" s="33" t="s">
        <v>115</v>
      </c>
      <c r="F56" s="64"/>
      <c r="G56" s="60">
        <v>42352</v>
      </c>
      <c r="H56" s="70" t="s">
        <v>304</v>
      </c>
      <c r="I56" s="33">
        <f t="shared" si="6"/>
        <v>4</v>
      </c>
      <c r="J56" s="33"/>
      <c r="K56" s="33"/>
      <c r="L56" s="33"/>
      <c r="M56" s="71">
        <f t="shared" si="7"/>
        <v>4</v>
      </c>
      <c r="N56" s="125" t="s">
        <v>294</v>
      </c>
    </row>
    <row r="57" spans="1:14" s="26" customFormat="1" ht="15" customHeight="1">
      <c r="A57" s="66" t="s">
        <v>45</v>
      </c>
      <c r="B57" s="28"/>
      <c r="C57" s="132"/>
      <c r="D57" s="28"/>
      <c r="E57" s="29"/>
      <c r="F57" s="29"/>
      <c r="G57" s="137"/>
      <c r="H57" s="25"/>
      <c r="I57" s="25"/>
      <c r="J57" s="25"/>
      <c r="K57" s="25"/>
      <c r="L57" s="25"/>
      <c r="M57" s="25"/>
      <c r="N57" s="135"/>
    </row>
    <row r="58" spans="1:14" s="19" customFormat="1" ht="15" customHeight="1">
      <c r="A58" s="65" t="s">
        <v>46</v>
      </c>
      <c r="B58" s="27" t="s">
        <v>249</v>
      </c>
      <c r="C58" s="64" t="s">
        <v>111</v>
      </c>
      <c r="D58" s="33" t="s">
        <v>109</v>
      </c>
      <c r="E58" s="33" t="s">
        <v>116</v>
      </c>
      <c r="F58" s="64"/>
      <c r="G58" s="60">
        <v>42335</v>
      </c>
      <c r="H58" s="45">
        <v>42335</v>
      </c>
      <c r="I58" s="27">
        <f aca="true" t="shared" si="8" ref="I58:I71">IF(C58="Да, опубликован в структурированном виде, с указанием полных или кратких наименований всех составляющих",4,(IF(C58="Да, опубликован, но не в структурированном виде и (или) без указания полных или кратких наименований всех составляющих",2,0)))</f>
        <v>4</v>
      </c>
      <c r="J58" s="27"/>
      <c r="K58" s="27"/>
      <c r="L58" s="27"/>
      <c r="M58" s="24">
        <f aca="true" t="shared" si="9" ref="M58:M71">I58*(1-J58)*(1-K58)*(1-L58)</f>
        <v>4</v>
      </c>
      <c r="N58" s="126" t="s">
        <v>371</v>
      </c>
    </row>
    <row r="59" spans="1:14" s="19" customFormat="1" ht="15" customHeight="1">
      <c r="A59" s="65" t="s">
        <v>47</v>
      </c>
      <c r="B59" s="27">
        <v>2016</v>
      </c>
      <c r="C59" s="64" t="s">
        <v>113</v>
      </c>
      <c r="D59" s="33"/>
      <c r="E59" s="33"/>
      <c r="F59" s="64"/>
      <c r="G59" s="60">
        <v>42355</v>
      </c>
      <c r="H59" s="45" t="s">
        <v>304</v>
      </c>
      <c r="I59" s="27">
        <f t="shared" si="8"/>
        <v>0</v>
      </c>
      <c r="J59" s="27"/>
      <c r="K59" s="27"/>
      <c r="L59" s="27"/>
      <c r="M59" s="24">
        <f t="shared" si="9"/>
        <v>0</v>
      </c>
      <c r="N59" s="126" t="s">
        <v>139</v>
      </c>
    </row>
    <row r="60" spans="1:14" s="19" customFormat="1" ht="15" customHeight="1">
      <c r="A60" s="65" t="s">
        <v>48</v>
      </c>
      <c r="B60" s="27">
        <v>2016</v>
      </c>
      <c r="C60" s="64" t="s">
        <v>111</v>
      </c>
      <c r="D60" s="33" t="s">
        <v>109</v>
      </c>
      <c r="E60" s="33" t="s">
        <v>116</v>
      </c>
      <c r="F60" s="64"/>
      <c r="G60" s="60">
        <v>42360</v>
      </c>
      <c r="H60" s="45" t="s">
        <v>304</v>
      </c>
      <c r="I60" s="27">
        <f t="shared" si="8"/>
        <v>4</v>
      </c>
      <c r="J60" s="27"/>
      <c r="K60" s="27"/>
      <c r="L60" s="27"/>
      <c r="M60" s="24">
        <f t="shared" si="9"/>
        <v>4</v>
      </c>
      <c r="N60" s="126" t="s">
        <v>296</v>
      </c>
    </row>
    <row r="61" spans="1:14" s="19" customFormat="1" ht="15" customHeight="1">
      <c r="A61" s="65" t="s">
        <v>49</v>
      </c>
      <c r="B61" s="27">
        <v>2016</v>
      </c>
      <c r="C61" s="64" t="s">
        <v>111</v>
      </c>
      <c r="D61" s="33" t="s">
        <v>109</v>
      </c>
      <c r="E61" s="33" t="s">
        <v>116</v>
      </c>
      <c r="F61" s="64"/>
      <c r="G61" s="60">
        <v>42328</v>
      </c>
      <c r="H61" s="45" t="s">
        <v>304</v>
      </c>
      <c r="I61" s="27">
        <f t="shared" si="8"/>
        <v>4</v>
      </c>
      <c r="J61" s="27"/>
      <c r="K61" s="27"/>
      <c r="L61" s="27"/>
      <c r="M61" s="24">
        <f t="shared" si="9"/>
        <v>4</v>
      </c>
      <c r="N61" s="126" t="s">
        <v>298</v>
      </c>
    </row>
    <row r="62" spans="1:14" ht="15" customHeight="1">
      <c r="A62" s="65" t="s">
        <v>50</v>
      </c>
      <c r="B62" s="27">
        <v>2016</v>
      </c>
      <c r="C62" s="64" t="s">
        <v>311</v>
      </c>
      <c r="D62" s="33" t="s">
        <v>109</v>
      </c>
      <c r="E62" s="33" t="s">
        <v>116</v>
      </c>
      <c r="F62" s="64" t="s">
        <v>405</v>
      </c>
      <c r="G62" s="60">
        <v>42356</v>
      </c>
      <c r="H62" s="45" t="s">
        <v>304</v>
      </c>
      <c r="I62" s="27">
        <f t="shared" si="8"/>
        <v>0</v>
      </c>
      <c r="J62" s="27"/>
      <c r="K62" s="27"/>
      <c r="L62" s="27"/>
      <c r="M62" s="24">
        <f>I62*(1-J62)*(1-K62)*(1-L62)</f>
        <v>0</v>
      </c>
      <c r="N62" s="126" t="s">
        <v>301</v>
      </c>
    </row>
    <row r="63" spans="1:14" s="19" customFormat="1" ht="15" customHeight="1">
      <c r="A63" s="65" t="s">
        <v>51</v>
      </c>
      <c r="B63" s="27">
        <v>2016</v>
      </c>
      <c r="C63" s="64" t="s">
        <v>111</v>
      </c>
      <c r="D63" s="33" t="s">
        <v>109</v>
      </c>
      <c r="E63" s="33" t="s">
        <v>116</v>
      </c>
      <c r="F63" s="64"/>
      <c r="G63" s="60">
        <v>42346</v>
      </c>
      <c r="H63" s="45">
        <v>42353</v>
      </c>
      <c r="I63" s="27">
        <f t="shared" si="8"/>
        <v>4</v>
      </c>
      <c r="J63" s="27"/>
      <c r="K63" s="27"/>
      <c r="L63" s="27"/>
      <c r="M63" s="24">
        <f t="shared" si="9"/>
        <v>4</v>
      </c>
      <c r="N63" s="126" t="s">
        <v>302</v>
      </c>
    </row>
    <row r="64" spans="1:14" s="19" customFormat="1" ht="15" customHeight="1">
      <c r="A64" s="21" t="s">
        <v>52</v>
      </c>
      <c r="B64" s="115" t="s">
        <v>249</v>
      </c>
      <c r="C64" s="64" t="s">
        <v>112</v>
      </c>
      <c r="D64" s="33" t="s">
        <v>109</v>
      </c>
      <c r="E64" s="33" t="s">
        <v>117</v>
      </c>
      <c r="F64" s="64"/>
      <c r="G64" s="99">
        <v>42359</v>
      </c>
      <c r="H64" s="100">
        <v>42359</v>
      </c>
      <c r="I64" s="115">
        <f t="shared" si="8"/>
        <v>2</v>
      </c>
      <c r="J64" s="115"/>
      <c r="K64" s="115"/>
      <c r="L64" s="115"/>
      <c r="M64" s="101">
        <f t="shared" si="9"/>
        <v>2</v>
      </c>
      <c r="N64" s="126" t="s">
        <v>412</v>
      </c>
    </row>
    <row r="65" spans="1:14" s="19" customFormat="1" ht="15" customHeight="1">
      <c r="A65" s="21" t="s">
        <v>53</v>
      </c>
      <c r="B65" s="115">
        <v>2016</v>
      </c>
      <c r="C65" s="64" t="s">
        <v>111</v>
      </c>
      <c r="D65" s="33" t="s">
        <v>109</v>
      </c>
      <c r="E65" s="33" t="s">
        <v>116</v>
      </c>
      <c r="F65" s="64"/>
      <c r="G65" s="99">
        <v>42346</v>
      </c>
      <c r="H65" s="100" t="s">
        <v>304</v>
      </c>
      <c r="I65" s="115">
        <f t="shared" si="8"/>
        <v>4</v>
      </c>
      <c r="J65" s="115"/>
      <c r="K65" s="115"/>
      <c r="L65" s="115"/>
      <c r="M65" s="101">
        <f t="shared" si="9"/>
        <v>4</v>
      </c>
      <c r="N65" s="126" t="s">
        <v>321</v>
      </c>
    </row>
    <row r="66" spans="1:14" s="19" customFormat="1" ht="15" customHeight="1">
      <c r="A66" s="21" t="s">
        <v>54</v>
      </c>
      <c r="B66" s="115">
        <v>2016</v>
      </c>
      <c r="C66" s="64" t="s">
        <v>112</v>
      </c>
      <c r="D66" s="33" t="s">
        <v>110</v>
      </c>
      <c r="E66" s="33" t="s">
        <v>117</v>
      </c>
      <c r="F66" s="30" t="s">
        <v>307</v>
      </c>
      <c r="G66" s="99">
        <v>42360</v>
      </c>
      <c r="H66" s="100" t="s">
        <v>304</v>
      </c>
      <c r="I66" s="115">
        <f t="shared" si="8"/>
        <v>2</v>
      </c>
      <c r="J66" s="115">
        <v>0.5</v>
      </c>
      <c r="K66" s="115"/>
      <c r="L66" s="115"/>
      <c r="M66" s="101">
        <f t="shared" si="9"/>
        <v>1</v>
      </c>
      <c r="N66" s="130" t="s">
        <v>322</v>
      </c>
    </row>
    <row r="67" spans="1:14" s="19" customFormat="1" ht="15" customHeight="1">
      <c r="A67" s="21" t="s">
        <v>55</v>
      </c>
      <c r="B67" s="115">
        <v>2016</v>
      </c>
      <c r="C67" s="64" t="s">
        <v>111</v>
      </c>
      <c r="D67" s="33" t="s">
        <v>109</v>
      </c>
      <c r="E67" s="33" t="s">
        <v>116</v>
      </c>
      <c r="F67" s="133"/>
      <c r="G67" s="99">
        <v>42349</v>
      </c>
      <c r="H67" s="100" t="s">
        <v>304</v>
      </c>
      <c r="I67" s="115">
        <f t="shared" si="8"/>
        <v>4</v>
      </c>
      <c r="J67" s="115"/>
      <c r="K67" s="115"/>
      <c r="L67" s="115"/>
      <c r="M67" s="101">
        <f t="shared" si="9"/>
        <v>4</v>
      </c>
      <c r="N67" s="126" t="s">
        <v>349</v>
      </c>
    </row>
    <row r="68" spans="1:14" ht="15" customHeight="1">
      <c r="A68" s="21" t="s">
        <v>56</v>
      </c>
      <c r="B68" s="115">
        <v>2016</v>
      </c>
      <c r="C68" s="64" t="s">
        <v>111</v>
      </c>
      <c r="D68" s="33" t="s">
        <v>109</v>
      </c>
      <c r="E68" s="33" t="s">
        <v>116</v>
      </c>
      <c r="F68" s="64"/>
      <c r="G68" s="99">
        <v>42363</v>
      </c>
      <c r="H68" s="100" t="s">
        <v>304</v>
      </c>
      <c r="I68" s="115">
        <f t="shared" si="8"/>
        <v>4</v>
      </c>
      <c r="J68" s="115"/>
      <c r="K68" s="115"/>
      <c r="L68" s="115"/>
      <c r="M68" s="101">
        <f t="shared" si="9"/>
        <v>4</v>
      </c>
      <c r="N68" s="126" t="s">
        <v>323</v>
      </c>
    </row>
    <row r="69" spans="1:14" s="19" customFormat="1" ht="15" customHeight="1">
      <c r="A69" s="21" t="s">
        <v>57</v>
      </c>
      <c r="B69" s="115" t="s">
        <v>249</v>
      </c>
      <c r="C69" s="64" t="s">
        <v>112</v>
      </c>
      <c r="D69" s="33" t="s">
        <v>109</v>
      </c>
      <c r="E69" s="33" t="s">
        <v>117</v>
      </c>
      <c r="F69" s="64" t="s">
        <v>406</v>
      </c>
      <c r="G69" s="99">
        <v>42355</v>
      </c>
      <c r="H69" s="100" t="s">
        <v>304</v>
      </c>
      <c r="I69" s="115">
        <f t="shared" si="8"/>
        <v>2</v>
      </c>
      <c r="J69" s="115"/>
      <c r="K69" s="115"/>
      <c r="L69" s="115"/>
      <c r="M69" s="101">
        <f t="shared" si="9"/>
        <v>2</v>
      </c>
      <c r="N69" s="126" t="s">
        <v>324</v>
      </c>
    </row>
    <row r="70" spans="1:14" s="34" customFormat="1" ht="15" customHeight="1">
      <c r="A70" s="110" t="s">
        <v>58</v>
      </c>
      <c r="B70" s="142">
        <v>2016</v>
      </c>
      <c r="C70" s="64" t="s">
        <v>111</v>
      </c>
      <c r="D70" s="33" t="s">
        <v>109</v>
      </c>
      <c r="E70" s="33" t="s">
        <v>115</v>
      </c>
      <c r="F70" s="64"/>
      <c r="G70" s="99">
        <v>42347</v>
      </c>
      <c r="H70" s="143" t="s">
        <v>304</v>
      </c>
      <c r="I70" s="142">
        <f t="shared" si="8"/>
        <v>4</v>
      </c>
      <c r="J70" s="142"/>
      <c r="K70" s="142"/>
      <c r="L70" s="142"/>
      <c r="M70" s="144">
        <f t="shared" si="9"/>
        <v>4</v>
      </c>
      <c r="N70" s="125" t="s">
        <v>325</v>
      </c>
    </row>
    <row r="71" spans="1:14" ht="15" customHeight="1">
      <c r="A71" s="21" t="s">
        <v>59</v>
      </c>
      <c r="B71" s="115">
        <v>2016</v>
      </c>
      <c r="C71" s="64" t="s">
        <v>111</v>
      </c>
      <c r="D71" s="33" t="s">
        <v>109</v>
      </c>
      <c r="E71" s="33" t="s">
        <v>116</v>
      </c>
      <c r="F71" s="64"/>
      <c r="G71" s="99">
        <v>42349</v>
      </c>
      <c r="H71" s="100">
        <v>42352</v>
      </c>
      <c r="I71" s="115">
        <f t="shared" si="8"/>
        <v>4</v>
      </c>
      <c r="J71" s="115"/>
      <c r="K71" s="115"/>
      <c r="L71" s="115"/>
      <c r="M71" s="101">
        <f t="shared" si="9"/>
        <v>4</v>
      </c>
      <c r="N71" s="130" t="s">
        <v>326</v>
      </c>
    </row>
    <row r="72" spans="1:14" s="26" customFormat="1" ht="15" customHeight="1">
      <c r="A72" s="66" t="s">
        <v>60</v>
      </c>
      <c r="B72" s="28"/>
      <c r="C72" s="132"/>
      <c r="D72" s="28"/>
      <c r="E72" s="29"/>
      <c r="F72" s="29"/>
      <c r="G72" s="137"/>
      <c r="H72" s="25"/>
      <c r="I72" s="25"/>
      <c r="J72" s="25"/>
      <c r="K72" s="25"/>
      <c r="L72" s="25"/>
      <c r="M72" s="25"/>
      <c r="N72" s="135"/>
    </row>
    <row r="73" spans="1:14" s="19" customFormat="1" ht="15" customHeight="1">
      <c r="A73" s="65" t="s">
        <v>61</v>
      </c>
      <c r="B73" s="27">
        <v>2016</v>
      </c>
      <c r="C73" s="64" t="s">
        <v>111</v>
      </c>
      <c r="D73" s="33" t="s">
        <v>109</v>
      </c>
      <c r="E73" s="33" t="s">
        <v>116</v>
      </c>
      <c r="F73" s="64"/>
      <c r="G73" s="60">
        <v>42362</v>
      </c>
      <c r="H73" s="45" t="s">
        <v>304</v>
      </c>
      <c r="I73" s="27">
        <f aca="true" t="shared" si="10" ref="I73:I78">IF(C73="Да, опубликован в структурированном виде, с указанием полных или кратких наименований всех составляющих",4,(IF(C73="Да, опубликован, но не в структурированном виде и (или) без указания полных или кратких наименований всех составляющих",2,0)))</f>
        <v>4</v>
      </c>
      <c r="J73" s="27"/>
      <c r="K73" s="27"/>
      <c r="L73" s="27"/>
      <c r="M73" s="24">
        <f aca="true" t="shared" si="11" ref="M73:M78">I73*(1-J73)*(1-K73)*(1-L73)</f>
        <v>4</v>
      </c>
      <c r="N73" s="126" t="s">
        <v>327</v>
      </c>
    </row>
    <row r="74" spans="1:14" ht="15" customHeight="1">
      <c r="A74" s="65" t="s">
        <v>62</v>
      </c>
      <c r="B74" s="27">
        <v>2016</v>
      </c>
      <c r="C74" s="64" t="s">
        <v>111</v>
      </c>
      <c r="D74" s="33" t="s">
        <v>109</v>
      </c>
      <c r="E74" s="33" t="s">
        <v>116</v>
      </c>
      <c r="F74" s="64"/>
      <c r="G74" s="60">
        <v>42341</v>
      </c>
      <c r="H74" s="45">
        <v>42342</v>
      </c>
      <c r="I74" s="27">
        <f t="shared" si="10"/>
        <v>4</v>
      </c>
      <c r="J74" s="27"/>
      <c r="K74" s="27"/>
      <c r="L74" s="27"/>
      <c r="M74" s="24">
        <f t="shared" si="11"/>
        <v>4</v>
      </c>
      <c r="N74" s="129" t="s">
        <v>328</v>
      </c>
    </row>
    <row r="75" spans="1:14" ht="15" customHeight="1">
      <c r="A75" s="65" t="s">
        <v>63</v>
      </c>
      <c r="B75" s="27" t="s">
        <v>249</v>
      </c>
      <c r="C75" s="64" t="s">
        <v>111</v>
      </c>
      <c r="D75" s="33" t="s">
        <v>109</v>
      </c>
      <c r="E75" s="33" t="s">
        <v>115</v>
      </c>
      <c r="F75" s="64"/>
      <c r="G75" s="60">
        <v>42346</v>
      </c>
      <c r="H75" s="45" t="s">
        <v>304</v>
      </c>
      <c r="I75" s="27">
        <f t="shared" si="10"/>
        <v>4</v>
      </c>
      <c r="J75" s="27"/>
      <c r="K75" s="27"/>
      <c r="L75" s="27"/>
      <c r="M75" s="24">
        <f t="shared" si="11"/>
        <v>4</v>
      </c>
      <c r="N75" s="130" t="s">
        <v>329</v>
      </c>
    </row>
    <row r="76" spans="1:14" s="19" customFormat="1" ht="15" customHeight="1">
      <c r="A76" s="65" t="s">
        <v>64</v>
      </c>
      <c r="B76" s="27">
        <v>2016</v>
      </c>
      <c r="C76" s="64" t="s">
        <v>111</v>
      </c>
      <c r="D76" s="33" t="s">
        <v>109</v>
      </c>
      <c r="E76" s="33" t="s">
        <v>116</v>
      </c>
      <c r="F76" s="64"/>
      <c r="G76" s="99">
        <v>42362</v>
      </c>
      <c r="H76" s="45" t="s">
        <v>304</v>
      </c>
      <c r="I76" s="27">
        <f t="shared" si="10"/>
        <v>4</v>
      </c>
      <c r="J76" s="27"/>
      <c r="K76" s="27"/>
      <c r="L76" s="27"/>
      <c r="M76" s="24">
        <f t="shared" si="11"/>
        <v>4</v>
      </c>
      <c r="N76" s="126" t="s">
        <v>330</v>
      </c>
    </row>
    <row r="77" spans="1:14" s="19" customFormat="1" ht="15" customHeight="1">
      <c r="A77" s="65" t="s">
        <v>65</v>
      </c>
      <c r="B77" s="27">
        <v>2016</v>
      </c>
      <c r="C77" s="64" t="s">
        <v>111</v>
      </c>
      <c r="D77" s="33" t="s">
        <v>109</v>
      </c>
      <c r="E77" s="33" t="s">
        <v>116</v>
      </c>
      <c r="F77" s="64"/>
      <c r="G77" s="99">
        <v>42324</v>
      </c>
      <c r="H77" s="45" t="s">
        <v>304</v>
      </c>
      <c r="I77" s="27">
        <f>IF(C77="Да, опубликован в структурированном виде, с указанием полных или кратких наименований всех составляющих",4,(IF(C77="Да, опубликован, но не в структурированном виде и (или) без указания полных или кратких наименований всех составляющих",2,0)))</f>
        <v>4</v>
      </c>
      <c r="J77" s="27"/>
      <c r="K77" s="27"/>
      <c r="L77" s="27"/>
      <c r="M77" s="24">
        <f>I77*(1-J77)*(1-K77)*(1-L77)</f>
        <v>4</v>
      </c>
      <c r="N77" s="126" t="s">
        <v>372</v>
      </c>
    </row>
    <row r="78" spans="1:14" s="19" customFormat="1" ht="15" customHeight="1">
      <c r="A78" s="65" t="s">
        <v>66</v>
      </c>
      <c r="B78" s="27">
        <v>2016</v>
      </c>
      <c r="C78" s="64" t="s">
        <v>112</v>
      </c>
      <c r="D78" s="33" t="s">
        <v>110</v>
      </c>
      <c r="E78" s="33" t="s">
        <v>117</v>
      </c>
      <c r="F78" s="64"/>
      <c r="G78" s="60">
        <v>42333</v>
      </c>
      <c r="H78" s="45" t="s">
        <v>304</v>
      </c>
      <c r="I78" s="27">
        <f t="shared" si="10"/>
        <v>2</v>
      </c>
      <c r="J78" s="27"/>
      <c r="K78" s="27"/>
      <c r="L78" s="27"/>
      <c r="M78" s="24">
        <f t="shared" si="11"/>
        <v>2</v>
      </c>
      <c r="N78" s="126" t="s">
        <v>331</v>
      </c>
    </row>
    <row r="79" spans="1:14" s="26" customFormat="1" ht="15" customHeight="1">
      <c r="A79" s="66" t="s">
        <v>67</v>
      </c>
      <c r="B79" s="28"/>
      <c r="C79" s="132"/>
      <c r="D79" s="28"/>
      <c r="E79" s="29"/>
      <c r="F79" s="29"/>
      <c r="G79" s="137"/>
      <c r="H79" s="25"/>
      <c r="I79" s="25"/>
      <c r="J79" s="25"/>
      <c r="K79" s="25"/>
      <c r="L79" s="25"/>
      <c r="M79" s="25"/>
      <c r="N79" s="135"/>
    </row>
    <row r="80" spans="1:14" s="19" customFormat="1" ht="15" customHeight="1">
      <c r="A80" s="65" t="s">
        <v>68</v>
      </c>
      <c r="B80" s="27">
        <v>2016</v>
      </c>
      <c r="C80" s="64" t="s">
        <v>111</v>
      </c>
      <c r="D80" s="33" t="s">
        <v>109</v>
      </c>
      <c r="E80" s="33" t="s">
        <v>116</v>
      </c>
      <c r="F80" s="64"/>
      <c r="G80" s="60">
        <v>42354</v>
      </c>
      <c r="H80" s="45" t="s">
        <v>304</v>
      </c>
      <c r="I80" s="27">
        <f aca="true" t="shared" si="12" ref="I80:I91">IF(C80="Да, опубликован в структурированном виде, с указанием полных или кратких наименований всех составляющих",4,(IF(C80="Да, опубликован, но не в структурированном виде и (или) без указания полных или кратких наименований всех составляющих",2,0)))</f>
        <v>4</v>
      </c>
      <c r="J80" s="27"/>
      <c r="K80" s="27"/>
      <c r="L80" s="27"/>
      <c r="M80" s="24">
        <f aca="true" t="shared" si="13" ref="M80:M91">I80*(1-J80)*(1-K80)*(1-L80)</f>
        <v>4</v>
      </c>
      <c r="N80" s="130" t="s">
        <v>332</v>
      </c>
    </row>
    <row r="81" spans="1:14" s="19" customFormat="1" ht="15" customHeight="1">
      <c r="A81" s="65" t="s">
        <v>69</v>
      </c>
      <c r="B81" s="27">
        <v>2016</v>
      </c>
      <c r="C81" s="64" t="s">
        <v>111</v>
      </c>
      <c r="D81" s="33" t="s">
        <v>109</v>
      </c>
      <c r="E81" s="33" t="s">
        <v>116</v>
      </c>
      <c r="F81" s="64"/>
      <c r="G81" s="60">
        <v>42359</v>
      </c>
      <c r="H81" s="45">
        <v>42359</v>
      </c>
      <c r="I81" s="27">
        <f t="shared" si="12"/>
        <v>4</v>
      </c>
      <c r="J81" s="27"/>
      <c r="K81" s="27"/>
      <c r="L81" s="27"/>
      <c r="M81" s="24">
        <f t="shared" si="13"/>
        <v>4</v>
      </c>
      <c r="N81" s="130" t="s">
        <v>333</v>
      </c>
    </row>
    <row r="82" spans="1:14" s="19" customFormat="1" ht="15" customHeight="1">
      <c r="A82" s="65" t="s">
        <v>70</v>
      </c>
      <c r="B82" s="27">
        <v>2016</v>
      </c>
      <c r="C82" s="64" t="s">
        <v>112</v>
      </c>
      <c r="D82" s="33" t="s">
        <v>110</v>
      </c>
      <c r="E82" s="33" t="s">
        <v>117</v>
      </c>
      <c r="F82" s="64" t="s">
        <v>479</v>
      </c>
      <c r="G82" s="60">
        <v>42366</v>
      </c>
      <c r="H82" s="45">
        <v>42481</v>
      </c>
      <c r="I82" s="27">
        <f t="shared" si="12"/>
        <v>2</v>
      </c>
      <c r="J82" s="27"/>
      <c r="K82" s="27"/>
      <c r="L82" s="27">
        <v>0.5</v>
      </c>
      <c r="M82" s="24">
        <f t="shared" si="13"/>
        <v>1</v>
      </c>
      <c r="N82" s="126" t="s">
        <v>334</v>
      </c>
    </row>
    <row r="83" spans="1:14" s="19" customFormat="1" ht="15" customHeight="1">
      <c r="A83" s="65" t="s">
        <v>71</v>
      </c>
      <c r="B83" s="27" t="s">
        <v>249</v>
      </c>
      <c r="C83" s="64" t="s">
        <v>112</v>
      </c>
      <c r="D83" s="33" t="s">
        <v>110</v>
      </c>
      <c r="E83" s="33" t="s">
        <v>117</v>
      </c>
      <c r="F83" s="64" t="s">
        <v>480</v>
      </c>
      <c r="G83" s="60">
        <v>42359</v>
      </c>
      <c r="H83" s="45">
        <v>42388</v>
      </c>
      <c r="I83" s="27">
        <f t="shared" si="12"/>
        <v>2</v>
      </c>
      <c r="J83" s="27"/>
      <c r="K83" s="27"/>
      <c r="L83" s="27">
        <v>0.5</v>
      </c>
      <c r="M83" s="24">
        <f t="shared" si="13"/>
        <v>1</v>
      </c>
      <c r="N83" s="126" t="s">
        <v>336</v>
      </c>
    </row>
    <row r="84" spans="1:14" ht="15" customHeight="1">
      <c r="A84" s="65" t="s">
        <v>72</v>
      </c>
      <c r="B84" s="27">
        <v>2016</v>
      </c>
      <c r="C84" s="64" t="s">
        <v>111</v>
      </c>
      <c r="D84" s="33" t="s">
        <v>109</v>
      </c>
      <c r="E84" s="33" t="s">
        <v>116</v>
      </c>
      <c r="F84" s="145"/>
      <c r="G84" s="99">
        <v>42356</v>
      </c>
      <c r="H84" s="45" t="s">
        <v>304</v>
      </c>
      <c r="I84" s="27">
        <f t="shared" si="12"/>
        <v>4</v>
      </c>
      <c r="J84" s="27"/>
      <c r="K84" s="27"/>
      <c r="L84" s="27"/>
      <c r="M84" s="24">
        <f>I84*(1-J84)*(1-K84)*(1-L84)</f>
        <v>4</v>
      </c>
      <c r="N84" s="131" t="s">
        <v>205</v>
      </c>
    </row>
    <row r="85" spans="1:14" s="19" customFormat="1" ht="15" customHeight="1">
      <c r="A85" s="65" t="s">
        <v>73</v>
      </c>
      <c r="B85" s="27">
        <v>2016</v>
      </c>
      <c r="C85" s="64" t="s">
        <v>112</v>
      </c>
      <c r="D85" s="33" t="s">
        <v>110</v>
      </c>
      <c r="E85" s="33" t="s">
        <v>117</v>
      </c>
      <c r="F85" s="30" t="s">
        <v>307</v>
      </c>
      <c r="G85" s="60">
        <v>42361</v>
      </c>
      <c r="H85" s="45">
        <v>42380</v>
      </c>
      <c r="I85" s="27">
        <f t="shared" si="12"/>
        <v>2</v>
      </c>
      <c r="J85" s="27">
        <v>0.5</v>
      </c>
      <c r="K85" s="33"/>
      <c r="L85" s="27"/>
      <c r="M85" s="24">
        <f t="shared" si="13"/>
        <v>1</v>
      </c>
      <c r="N85" s="126" t="s">
        <v>378</v>
      </c>
    </row>
    <row r="86" spans="1:14" ht="15" customHeight="1">
      <c r="A86" s="65" t="s">
        <v>74</v>
      </c>
      <c r="B86" s="27" t="s">
        <v>249</v>
      </c>
      <c r="C86" s="64" t="s">
        <v>111</v>
      </c>
      <c r="D86" s="33" t="s">
        <v>109</v>
      </c>
      <c r="E86" s="33" t="s">
        <v>115</v>
      </c>
      <c r="F86" s="64"/>
      <c r="G86" s="60">
        <v>42352</v>
      </c>
      <c r="H86" s="45">
        <v>42356</v>
      </c>
      <c r="I86" s="27">
        <f t="shared" si="12"/>
        <v>4</v>
      </c>
      <c r="J86" s="27"/>
      <c r="K86" s="27"/>
      <c r="L86" s="27"/>
      <c r="M86" s="24">
        <f t="shared" si="13"/>
        <v>4</v>
      </c>
      <c r="N86" s="126" t="s">
        <v>143</v>
      </c>
    </row>
    <row r="87" spans="1:14" s="17" customFormat="1" ht="15" customHeight="1">
      <c r="A87" s="65" t="s">
        <v>75</v>
      </c>
      <c r="B87" s="27">
        <v>2016</v>
      </c>
      <c r="C87" s="64" t="s">
        <v>111</v>
      </c>
      <c r="D87" s="33" t="s">
        <v>109</v>
      </c>
      <c r="E87" s="33" t="s">
        <v>116</v>
      </c>
      <c r="F87" s="64"/>
      <c r="G87" s="60">
        <v>42361</v>
      </c>
      <c r="H87" s="45">
        <v>42361</v>
      </c>
      <c r="I87" s="27">
        <f t="shared" si="12"/>
        <v>4</v>
      </c>
      <c r="J87" s="27"/>
      <c r="K87" s="27"/>
      <c r="L87" s="27"/>
      <c r="M87" s="24">
        <f t="shared" si="13"/>
        <v>4</v>
      </c>
      <c r="N87" s="126" t="s">
        <v>335</v>
      </c>
    </row>
    <row r="88" spans="1:14" s="19" customFormat="1" ht="15" customHeight="1">
      <c r="A88" s="65" t="s">
        <v>76</v>
      </c>
      <c r="B88" s="27">
        <v>2016</v>
      </c>
      <c r="C88" s="64" t="s">
        <v>112</v>
      </c>
      <c r="D88" s="33" t="s">
        <v>109</v>
      </c>
      <c r="E88" s="33" t="s">
        <v>117</v>
      </c>
      <c r="F88" s="64"/>
      <c r="G88" s="60">
        <v>42346</v>
      </c>
      <c r="H88" s="45">
        <v>42346</v>
      </c>
      <c r="I88" s="27">
        <f t="shared" si="12"/>
        <v>2</v>
      </c>
      <c r="J88" s="27"/>
      <c r="K88" s="27"/>
      <c r="L88" s="27"/>
      <c r="M88" s="24">
        <f t="shared" si="13"/>
        <v>2</v>
      </c>
      <c r="N88" s="126" t="s">
        <v>337</v>
      </c>
    </row>
    <row r="89" spans="1:14" ht="15" customHeight="1">
      <c r="A89" s="65" t="s">
        <v>77</v>
      </c>
      <c r="B89" s="27" t="s">
        <v>249</v>
      </c>
      <c r="C89" s="64" t="s">
        <v>112</v>
      </c>
      <c r="D89" s="33" t="s">
        <v>109</v>
      </c>
      <c r="E89" s="98" t="s">
        <v>312</v>
      </c>
      <c r="F89" s="64" t="s">
        <v>408</v>
      </c>
      <c r="G89" s="60">
        <v>42362</v>
      </c>
      <c r="H89" s="45">
        <v>42367</v>
      </c>
      <c r="I89" s="27">
        <f t="shared" si="12"/>
        <v>2</v>
      </c>
      <c r="J89" s="27"/>
      <c r="K89" s="27"/>
      <c r="L89" s="27"/>
      <c r="M89" s="24">
        <f t="shared" si="13"/>
        <v>2</v>
      </c>
      <c r="N89" s="131" t="s">
        <v>338</v>
      </c>
    </row>
    <row r="90" spans="1:14" s="34" customFormat="1" ht="15" customHeight="1">
      <c r="A90" s="63" t="s">
        <v>78</v>
      </c>
      <c r="B90" s="33">
        <v>2016</v>
      </c>
      <c r="C90" s="64" t="s">
        <v>111</v>
      </c>
      <c r="D90" s="33" t="s">
        <v>109</v>
      </c>
      <c r="E90" s="33" t="s">
        <v>115</v>
      </c>
      <c r="F90" s="64"/>
      <c r="G90" s="60">
        <v>42368</v>
      </c>
      <c r="H90" s="70">
        <v>42015</v>
      </c>
      <c r="I90" s="33">
        <f t="shared" si="12"/>
        <v>4</v>
      </c>
      <c r="J90" s="33"/>
      <c r="K90" s="33"/>
      <c r="L90" s="33"/>
      <c r="M90" s="71">
        <f t="shared" si="13"/>
        <v>4</v>
      </c>
      <c r="N90" s="178" t="s">
        <v>339</v>
      </c>
    </row>
    <row r="91" spans="1:14" s="19" customFormat="1" ht="15" customHeight="1">
      <c r="A91" s="65" t="s">
        <v>79</v>
      </c>
      <c r="B91" s="27" t="s">
        <v>249</v>
      </c>
      <c r="C91" s="64" t="s">
        <v>112</v>
      </c>
      <c r="D91" s="33" t="s">
        <v>110</v>
      </c>
      <c r="E91" s="33" t="s">
        <v>117</v>
      </c>
      <c r="F91" s="64"/>
      <c r="G91" s="60">
        <v>42366</v>
      </c>
      <c r="H91" s="45" t="s">
        <v>304</v>
      </c>
      <c r="I91" s="27">
        <f t="shared" si="12"/>
        <v>2</v>
      </c>
      <c r="J91" s="27"/>
      <c r="K91" s="27"/>
      <c r="L91" s="27"/>
      <c r="M91" s="24">
        <f t="shared" si="13"/>
        <v>2</v>
      </c>
      <c r="N91" s="130" t="s">
        <v>141</v>
      </c>
    </row>
    <row r="92" spans="1:14" s="26" customFormat="1" ht="15" customHeight="1">
      <c r="A92" s="66" t="s">
        <v>80</v>
      </c>
      <c r="B92" s="28"/>
      <c r="C92" s="132"/>
      <c r="D92" s="28"/>
      <c r="E92" s="29"/>
      <c r="F92" s="29"/>
      <c r="G92" s="137"/>
      <c r="H92" s="25"/>
      <c r="I92" s="25"/>
      <c r="J92" s="25"/>
      <c r="K92" s="25"/>
      <c r="L92" s="25"/>
      <c r="M92" s="25"/>
      <c r="N92" s="135"/>
    </row>
    <row r="93" spans="1:14" s="19" customFormat="1" ht="15" customHeight="1">
      <c r="A93" s="65" t="s">
        <v>81</v>
      </c>
      <c r="B93" s="27">
        <v>2016</v>
      </c>
      <c r="C93" s="64" t="s">
        <v>111</v>
      </c>
      <c r="D93" s="33" t="s">
        <v>109</v>
      </c>
      <c r="E93" s="33" t="s">
        <v>116</v>
      </c>
      <c r="F93" s="64"/>
      <c r="G93" s="60">
        <v>42355</v>
      </c>
      <c r="H93" s="45" t="s">
        <v>304</v>
      </c>
      <c r="I93" s="27">
        <f aca="true" t="shared" si="14" ref="I93:I101">IF(C93="Да, опубликован в структурированном виде, с указанием полных или кратких наименований всех составляющих",4,(IF(C93="Да, опубликован, но не в структурированном виде и (или) без указания полных или кратких наименований всех составляющих",2,0)))</f>
        <v>4</v>
      </c>
      <c r="J93" s="27"/>
      <c r="K93" s="27"/>
      <c r="L93" s="27"/>
      <c r="M93" s="24">
        <f aca="true" t="shared" si="15" ref="M93:M101">I93*(1-J93)*(1-K93)*(1-L93)</f>
        <v>4</v>
      </c>
      <c r="N93" s="126" t="s">
        <v>340</v>
      </c>
    </row>
    <row r="94" spans="1:14" s="19" customFormat="1" ht="15" customHeight="1">
      <c r="A94" s="65" t="s">
        <v>82</v>
      </c>
      <c r="B94" s="27">
        <v>2016</v>
      </c>
      <c r="C94" s="64" t="s">
        <v>111</v>
      </c>
      <c r="D94" s="33" t="s">
        <v>109</v>
      </c>
      <c r="E94" s="33" t="s">
        <v>116</v>
      </c>
      <c r="F94" s="64"/>
      <c r="G94" s="60">
        <v>42339</v>
      </c>
      <c r="H94" s="45" t="s">
        <v>304</v>
      </c>
      <c r="I94" s="27">
        <f t="shared" si="14"/>
        <v>4</v>
      </c>
      <c r="J94" s="27"/>
      <c r="K94" s="27"/>
      <c r="L94" s="27"/>
      <c r="M94" s="24">
        <f t="shared" si="15"/>
        <v>4</v>
      </c>
      <c r="N94" s="126" t="s">
        <v>341</v>
      </c>
    </row>
    <row r="95" spans="1:14" ht="15" customHeight="1">
      <c r="A95" s="65" t="s">
        <v>83</v>
      </c>
      <c r="B95" s="27">
        <v>2016</v>
      </c>
      <c r="C95" s="64" t="s">
        <v>111</v>
      </c>
      <c r="D95" s="33" t="s">
        <v>109</v>
      </c>
      <c r="E95" s="33" t="s">
        <v>116</v>
      </c>
      <c r="F95" s="64"/>
      <c r="G95" s="60">
        <v>42360</v>
      </c>
      <c r="H95" s="45" t="s">
        <v>304</v>
      </c>
      <c r="I95" s="27">
        <f t="shared" si="14"/>
        <v>4</v>
      </c>
      <c r="J95" s="27"/>
      <c r="K95" s="27"/>
      <c r="L95" s="27"/>
      <c r="M95" s="24">
        <f t="shared" si="15"/>
        <v>4</v>
      </c>
      <c r="N95" s="126" t="s">
        <v>342</v>
      </c>
    </row>
    <row r="96" spans="1:14" s="26" customFormat="1" ht="15" customHeight="1">
      <c r="A96" s="63" t="s">
        <v>84</v>
      </c>
      <c r="B96" s="33">
        <v>2016</v>
      </c>
      <c r="C96" s="64" t="s">
        <v>112</v>
      </c>
      <c r="D96" s="33" t="s">
        <v>109</v>
      </c>
      <c r="E96" s="98" t="s">
        <v>312</v>
      </c>
      <c r="F96" s="64" t="s">
        <v>410</v>
      </c>
      <c r="G96" s="60">
        <v>42347</v>
      </c>
      <c r="H96" s="70">
        <v>42354</v>
      </c>
      <c r="I96" s="33">
        <f t="shared" si="14"/>
        <v>2</v>
      </c>
      <c r="J96" s="33"/>
      <c r="K96" s="33"/>
      <c r="L96" s="33"/>
      <c r="M96" s="71">
        <f t="shared" si="15"/>
        <v>2</v>
      </c>
      <c r="N96" s="125" t="s">
        <v>343</v>
      </c>
    </row>
    <row r="97" spans="1:14" ht="15" customHeight="1">
      <c r="A97" s="65" t="s">
        <v>85</v>
      </c>
      <c r="B97" s="27">
        <v>2016</v>
      </c>
      <c r="C97" s="64" t="s">
        <v>111</v>
      </c>
      <c r="D97" s="33" t="s">
        <v>109</v>
      </c>
      <c r="E97" s="27" t="s">
        <v>115</v>
      </c>
      <c r="F97" s="30"/>
      <c r="G97" s="136">
        <v>42352</v>
      </c>
      <c r="H97" s="45">
        <v>42352</v>
      </c>
      <c r="I97" s="27">
        <f t="shared" si="14"/>
        <v>4</v>
      </c>
      <c r="J97" s="27"/>
      <c r="K97" s="27"/>
      <c r="L97" s="27"/>
      <c r="M97" s="24">
        <f>I97*(1-J97)*(1-K97)*(1-L97)</f>
        <v>4</v>
      </c>
      <c r="N97" s="188" t="s">
        <v>206</v>
      </c>
    </row>
    <row r="98" spans="1:14" s="19" customFormat="1" ht="15" customHeight="1">
      <c r="A98" s="65" t="s">
        <v>86</v>
      </c>
      <c r="B98" s="27">
        <v>2016</v>
      </c>
      <c r="C98" s="64" t="s">
        <v>111</v>
      </c>
      <c r="D98" s="33" t="s">
        <v>109</v>
      </c>
      <c r="E98" s="27" t="s">
        <v>116</v>
      </c>
      <c r="F98" s="64"/>
      <c r="G98" s="60">
        <v>42363</v>
      </c>
      <c r="H98" s="45" t="s">
        <v>304</v>
      </c>
      <c r="I98" s="27">
        <f t="shared" si="14"/>
        <v>4</v>
      </c>
      <c r="J98" s="27"/>
      <c r="K98" s="27"/>
      <c r="L98" s="27"/>
      <c r="M98" s="24">
        <f t="shared" si="15"/>
        <v>4</v>
      </c>
      <c r="N98" s="126" t="s">
        <v>344</v>
      </c>
    </row>
    <row r="99" spans="1:14" s="19" customFormat="1" ht="15" customHeight="1">
      <c r="A99" s="65" t="s">
        <v>87</v>
      </c>
      <c r="B99" s="27">
        <v>2016</v>
      </c>
      <c r="C99" s="64" t="s">
        <v>112</v>
      </c>
      <c r="D99" s="33" t="s">
        <v>109</v>
      </c>
      <c r="E99" s="33" t="s">
        <v>117</v>
      </c>
      <c r="F99" s="64"/>
      <c r="G99" s="60">
        <v>42363</v>
      </c>
      <c r="H99" s="45">
        <v>42366</v>
      </c>
      <c r="I99" s="27">
        <f t="shared" si="14"/>
        <v>2</v>
      </c>
      <c r="J99" s="27"/>
      <c r="K99" s="27"/>
      <c r="L99" s="27"/>
      <c r="M99" s="24">
        <f t="shared" si="15"/>
        <v>2</v>
      </c>
      <c r="N99" s="126" t="s">
        <v>345</v>
      </c>
    </row>
    <row r="100" spans="1:14" s="19" customFormat="1" ht="15" customHeight="1">
      <c r="A100" s="65" t="s">
        <v>88</v>
      </c>
      <c r="B100" s="27">
        <v>2016</v>
      </c>
      <c r="C100" s="64" t="s">
        <v>112</v>
      </c>
      <c r="D100" s="33" t="s">
        <v>110</v>
      </c>
      <c r="E100" s="33" t="s">
        <v>117</v>
      </c>
      <c r="F100" s="64"/>
      <c r="G100" s="60">
        <v>42361</v>
      </c>
      <c r="H100" s="45">
        <v>42369</v>
      </c>
      <c r="I100" s="27">
        <f t="shared" si="14"/>
        <v>2</v>
      </c>
      <c r="J100" s="27"/>
      <c r="K100" s="27"/>
      <c r="L100" s="27"/>
      <c r="M100" s="24">
        <f t="shared" si="15"/>
        <v>2</v>
      </c>
      <c r="N100" s="129" t="s">
        <v>346</v>
      </c>
    </row>
    <row r="101" spans="1:14" s="19" customFormat="1" ht="15" customHeight="1">
      <c r="A101" s="65" t="s">
        <v>89</v>
      </c>
      <c r="B101" s="27">
        <v>2016</v>
      </c>
      <c r="C101" s="64" t="s">
        <v>112</v>
      </c>
      <c r="D101" s="33" t="s">
        <v>110</v>
      </c>
      <c r="E101" s="33" t="s">
        <v>117</v>
      </c>
      <c r="F101" s="64" t="s">
        <v>411</v>
      </c>
      <c r="G101" s="60">
        <v>42355</v>
      </c>
      <c r="H101" s="45" t="s">
        <v>304</v>
      </c>
      <c r="I101" s="27">
        <f t="shared" si="14"/>
        <v>2</v>
      </c>
      <c r="J101" s="27"/>
      <c r="K101" s="27">
        <v>0.5</v>
      </c>
      <c r="L101" s="27"/>
      <c r="M101" s="24">
        <f t="shared" si="15"/>
        <v>1</v>
      </c>
      <c r="N101" s="147" t="s">
        <v>347</v>
      </c>
    </row>
    <row r="102" spans="1:14" s="26" customFormat="1" ht="15" customHeight="1">
      <c r="A102" s="66" t="s">
        <v>102</v>
      </c>
      <c r="B102" s="28"/>
      <c r="C102" s="134"/>
      <c r="D102" s="121"/>
      <c r="E102" s="29"/>
      <c r="F102" s="121"/>
      <c r="G102" s="137"/>
      <c r="H102" s="25"/>
      <c r="I102" s="25"/>
      <c r="J102" s="25"/>
      <c r="K102" s="25"/>
      <c r="L102" s="25"/>
      <c r="M102" s="25"/>
      <c r="N102" s="148"/>
    </row>
    <row r="103" spans="1:14" ht="15" customHeight="1">
      <c r="A103" s="65" t="s">
        <v>103</v>
      </c>
      <c r="B103" s="27">
        <v>2016</v>
      </c>
      <c r="C103" s="64" t="s">
        <v>112</v>
      </c>
      <c r="D103" s="33" t="s">
        <v>110</v>
      </c>
      <c r="E103" s="33" t="s">
        <v>117</v>
      </c>
      <c r="F103" s="64" t="s">
        <v>307</v>
      </c>
      <c r="G103" s="60">
        <v>42367</v>
      </c>
      <c r="H103" s="45" t="s">
        <v>304</v>
      </c>
      <c r="I103" s="27">
        <f>IF(C103="Да, опубликован в структурированном виде, с указанием полных или кратких наименований всех составляющих",4,(IF(C103="Да, опубликован, но не в структурированном виде и (или) без указания полных или кратких наименований всех составляющих",2,0)))</f>
        <v>2</v>
      </c>
      <c r="J103" s="27">
        <v>0.5</v>
      </c>
      <c r="K103" s="27"/>
      <c r="L103" s="27"/>
      <c r="M103" s="24">
        <f>I103*(1-J103)*(1-K103)*(1-L103)</f>
        <v>1</v>
      </c>
      <c r="N103" s="147" t="s">
        <v>348</v>
      </c>
    </row>
    <row r="104" spans="1:14" ht="15" customHeight="1">
      <c r="A104" s="65" t="s">
        <v>104</v>
      </c>
      <c r="B104" s="27">
        <v>2016</v>
      </c>
      <c r="C104" s="64" t="s">
        <v>112</v>
      </c>
      <c r="D104" s="33" t="s">
        <v>109</v>
      </c>
      <c r="E104" s="33" t="s">
        <v>117</v>
      </c>
      <c r="F104" s="64" t="s">
        <v>478</v>
      </c>
      <c r="G104" s="60">
        <v>42367</v>
      </c>
      <c r="H104" s="45">
        <v>42457</v>
      </c>
      <c r="I104" s="27">
        <f>IF(C104="Да, опубликован в структурированном виде, с указанием полных или кратких наименований всех составляющих",4,(IF(C104="Да, опубликован, но не в структурированном виде и (или) без указания полных или кратких наименований всех составляющих",2,0)))</f>
        <v>2</v>
      </c>
      <c r="J104" s="27"/>
      <c r="K104" s="27"/>
      <c r="L104" s="27">
        <v>0.5</v>
      </c>
      <c r="M104" s="24">
        <f>I104*(1-J104)*(1-K104)*(1-L104)</f>
        <v>1</v>
      </c>
      <c r="N104" s="147" t="s">
        <v>350</v>
      </c>
    </row>
  </sheetData>
  <sheetProtection/>
  <autoFilter ref="A11:N104"/>
  <mergeCells count="19">
    <mergeCell ref="A1:N1"/>
    <mergeCell ref="A2:N2"/>
    <mergeCell ref="A5:N5"/>
    <mergeCell ref="A6:A10"/>
    <mergeCell ref="F6:F10"/>
    <mergeCell ref="G6:H6"/>
    <mergeCell ref="I6:M6"/>
    <mergeCell ref="A3:N3"/>
    <mergeCell ref="A4:N4"/>
    <mergeCell ref="B6:B10"/>
    <mergeCell ref="G7:G10"/>
    <mergeCell ref="N6:N10"/>
    <mergeCell ref="M7:M10"/>
    <mergeCell ref="D6:D8"/>
    <mergeCell ref="L7:L10"/>
    <mergeCell ref="K7:K10"/>
    <mergeCell ref="J7:J10"/>
    <mergeCell ref="I7:I10"/>
    <mergeCell ref="H7:H10"/>
  </mergeCells>
  <dataValidations count="13">
    <dataValidation type="list" allowBlank="1" showInputMessage="1" showErrorMessage="1" sqref="K11:L11">
      <formula1>"0,5"</formula1>
    </dataValidation>
    <dataValidation type="list" allowBlank="1" showInputMessage="1" showErrorMessage="1" sqref="C11:E11 C103:C104 C58:C63 C80:C91 C22:C29 C50:C56 C43:C48 C31:C41 C17:C20 C12:C15 C73:C78 C93:C101 C67">
      <formula1>$C$7:$C$10</formula1>
    </dataValidation>
    <dataValidation type="list" allowBlank="1" showInputMessage="1" showErrorMessage="1" sqref="C30 C102 C92 C79 C72 C57 C49 C42">
      <formula1>$C$4:$C$5</formula1>
    </dataValidation>
    <dataValidation type="list" allowBlank="1" showInputMessage="1" showErrorMessage="1" sqref="J103:L104 J12:L29 J31:L41 J43:L48 J50:L56 J93:L101 J58:L71 J80:L91 J73:L78">
      <formula1>"0,5"</formula1>
    </dataValidation>
    <dataValidation type="list" allowBlank="1" showInputMessage="1" showErrorMessage="1" sqref="D103:D104 D58:D63 D22:D29 D50:D53 D43:D46 D31:D34 D17:D20 D12:D15 D80:D91 D73:D78 D55:D56 D48 D36:D41 D93:D101">
      <formula1>$D$8:$D$10</formula1>
    </dataValidation>
    <dataValidation type="list" allowBlank="1" showInputMessage="1" showErrorMessage="1" sqref="C16 C21">
      <formula1>$C$6:$C$7</formula1>
    </dataValidation>
    <dataValidation type="list" allowBlank="1" showInputMessage="1" showErrorMessage="1" sqref="D16 D35 D47 D54 D21">
      <formula1>$D$7:$D$7</formula1>
    </dataValidation>
    <dataValidation type="list" allowBlank="1" showInputMessage="1" showErrorMessage="1" sqref="E12:E67 E72:E104">
      <formula1>$E$7:$E$10</formula1>
    </dataValidation>
    <dataValidation type="list" allowBlank="1" showInputMessage="1" showErrorMessage="1" sqref="C64:C66">
      <formula1>$C$8:$C$10</formula1>
    </dataValidation>
    <dataValidation type="list" allowBlank="1" showInputMessage="1" showErrorMessage="1" sqref="D64:D67">
      <formula1>$D$9:$D$10</formula1>
    </dataValidation>
    <dataValidation type="list" allowBlank="1" showInputMessage="1" showErrorMessage="1" sqref="E68:E71">
      <formula1>$E$9:$E$12</formula1>
    </dataValidation>
    <dataValidation type="list" allowBlank="1" showInputMessage="1" showErrorMessage="1" sqref="D68:D71">
      <formula1>$D$10:$D$12</formula1>
    </dataValidation>
    <dataValidation type="list" allowBlank="1" showInputMessage="1" showErrorMessage="1" sqref="C68:C71">
      <formula1>$C$9:$C$12</formula1>
    </dataValidation>
  </dataValidations>
  <hyperlinks>
    <hyperlink ref="N35" r:id="rId1" display="http://www.minfin39.ru/budget/current_year/"/>
    <hyperlink ref="N54" r:id="rId2" display="http://mfrno-a.ru/"/>
    <hyperlink ref="N99" r:id="rId3" display="http://sakhminfin.ru/index.php/zakon-o-byudzhete-sakhalinskoj-oblasti"/>
    <hyperlink ref="N84" r:id="rId4" display="http://fin22.ru/bud/z2016/"/>
    <hyperlink ref="N59" r:id="rId5" display="http://mari-el.gov.ru/minfin/Pages/budgpolicy.aspx"/>
    <hyperlink ref="N76" r:id="rId6" display="http://www.minfin74.ru/mBudget/law/"/>
    <hyperlink ref="N103" r:id="rId7" display="http://minfin.rk.gov.ru/rus/info.php?id=628198"/>
    <hyperlink ref="N21" r:id="rId8" display="http://mosreg.ifinmon.ru/byudzhet-dlya-grazhdan/utverzhdennyj-zakon-o-byudzhete-moskovskoj-oblasti/#tab-id-3"/>
    <hyperlink ref="N13" r:id="rId9" display="http://budget.bryanskoblfin.ru/Show/Category/10?ItemId=4"/>
    <hyperlink ref="N12" r:id="rId10" display="http://beldepfin.ru/?page_id=4202"/>
    <hyperlink ref="N15" r:id="rId11" display="http://www.gfu.vrn.ru/bud001/zakon2016/"/>
    <hyperlink ref="N18" r:id="rId12" display="http://depfin.adm44.ru/Budget/Zakon/zakon2016/index.aspx"/>
    <hyperlink ref="N22" r:id="rId13" display="http://orel-region.ru/index.php?head=17&amp;part=19&amp;formName=docsearch&amp;doc_type=2&amp;doc_organ=0&amp;fwords=&amp;number=&amp;date1f=%E4%E4-%EC%EC-%E3%E3%E3%E3&amp;date2f=%E4%E4-%EC%EC-%E3%E3%E3%E3&amp;date3f=%E4%E4-%EC%EC-%E3%E3%E3%E3&amp;x=35&amp;y=11"/>
    <hyperlink ref="N23" r:id="rId14" display="http://minfin.ryazangov.ru/documents/documents_RO/"/>
    <hyperlink ref="N25" r:id="rId15" display="http://fin.tmbreg.ru/6347/2010/8065.html"/>
    <hyperlink ref="N26" r:id="rId16" display="http://portal.tverfin.ru/portal/Menu/Page/600"/>
    <hyperlink ref="N31" r:id="rId17" display="http://minfin.karelia.ru/pervonachal-nyj-bjudzhet-2/"/>
    <hyperlink ref="N32" r:id="rId18" display="http://minfin.rkomi.ru/minfin_rkomi/minfin_rbudj/budjet/"/>
    <hyperlink ref="N34" r:id="rId19" display="http://www.df35.ru/index.php?option=com_content&amp;view=category&amp;id=235&amp;Itemid=224"/>
    <hyperlink ref="N19" r:id="rId20" display="http://adm.rkursk.ru/index.php?id=693&amp;mat_id=50481"/>
    <hyperlink ref="N47" r:id="rId21" display="http://volgafin.volganet.ru/norms/acts/4667/"/>
    <hyperlink ref="N48" r:id="rId22" display="http://www.minfin.donland.ru/docs/s/4"/>
    <hyperlink ref="N53" r:id="rId23" display="http://minfin09.ru/category/load/%D0%BD%D0%BE%D1%80%D0%BC%D0%B0%D1%82%D0%B8%D0%B2%D0%BD%D0%BE-%D0%BF%D1%80%D0%B0%D0%B2%D0%BE%D0%B2%D1%8B%D0%B5-%D0%B8-%D0%B8%D0%BD%D1%8B%D0%B5-%D0%B0%D0%BA%D1%82%D1%8B/zakon_o_bjudzhete_kchr/"/>
    <hyperlink ref="N52" r:id="rId24" display="http://pravitelstvo.kbr.ru/oigv/minfin/budget/respublikanskij_bjudzhet.php"/>
    <hyperlink ref="N60" r:id="rId25" display="http://www.minfinrm.ru/norm-akty-new/zakony/norm-prav-akty/budget-2016/"/>
    <hyperlink ref="N41" r:id="rId26" display="http://dfei.adm-nao.ru/zakony-o-byudzhete/"/>
    <hyperlink ref="N17" r:id="rId27" display="http://www.admoblkaluga.ru/main/work/finances/budget/obl_2016.php"/>
    <hyperlink ref="N16" r:id="rId28" display="http://df.ivanovoobl.ru/budget/zakon-ob-oblastnom-byudzhete/"/>
    <hyperlink ref="N14" r:id="rId29" display="http://dtf.avo.ru/index.php?option=com_content&amp;view=article&amp;id=236&amp;Itemid=25"/>
    <hyperlink ref="N28" r:id="rId30" display="http://www.yarregion.ru/depts/depfin/tmpPages/docs.aspx"/>
    <hyperlink ref="N29" r:id="rId31" display="http://www.budget.mos.ru/BudgetAttachements_2016_2018"/>
    <hyperlink ref="N33" r:id="rId32" display="http://dvinaland.ru/gov/-6x0eyecf "/>
    <hyperlink ref="N39" r:id="rId33" display="http://finance.pskov.ru/doc/documents"/>
    <hyperlink ref="N40" r:id="rId34" display="http://www.fincom.spb.ru/cf/activity/opendata/budget_for_people/details.htm?id=10276099@cmsArticle"/>
    <hyperlink ref="L11" r:id="rId35" display="http://www.belduma.ru/draft/draft_detail.php?fold=015&amp;fn=4485-15"/>
    <hyperlink ref="M106" r:id="rId36" display="http://minfin.rk.gov.ru/rus/info.php?id=617363"/>
    <hyperlink ref="M11" r:id="rId37" display="http://beldepfin.ru/?page_id=4202"/>
    <hyperlink ref="N56" r:id="rId38" display="http://openbudsk.ru/content/proekt2016/zakon16.php"/>
    <hyperlink ref="N66" r:id="rId39" display="http://mf.nnov.ru/index.php?option=com_k2&amp;view=item&amp;layout=item&amp;id=31&amp;Itemid=260."/>
    <hyperlink ref="N69" r:id="rId40" display="http://minfin-samara.ru/budget/laws_budget/order2016/7088/"/>
    <hyperlink ref="N80" r:id="rId41" display="http://www.minfin-altai.ru/regulatory/normativno_pravovye_akty/zakony/zakony_o_byudzhete_po_godam/the-laws-on-the-budget-2015.php"/>
    <hyperlink ref="N86" r:id="rId42" display="http://minfin.krskstate.ru/openbudget/budget"/>
    <hyperlink ref="N97" r:id="rId43" display="http://www.fin.amurobl.ru/normativnye-dokumenty.php?SECTION_ID=96"/>
    <hyperlink ref="N45" r:id="rId44" display="http://www.minfinkubani.ru/budget_execution/detail.php?ID=6288&amp;IBLOCK_ID=31&amp;str_date=31.12.2015"/>
    <hyperlink ref="N46" r:id="rId45" display="https://minfin.astrobl.ru/site-page/zakony-o-byudzhete-ao"/>
    <hyperlink ref="N50" r:id="rId46" display="http://portal.minfinrd.ru/Menu/Page/102"/>
    <hyperlink ref="N51" r:id="rId47" display="http://www.mfri.ru/index.php/2013-12-01-16-49-08/obinfo?layout=default"/>
    <hyperlink ref="N55" r:id="rId48" display="http://www.minfinchr.ru/respublikanskij-byudzhet/zakon-chechenskoj-respubliki-o-respublikanskom-byudzhete-s-prilozheniyami-v-aktualnoj-redaktsii"/>
    <hyperlink ref="N61" r:id="rId49" display="http://minfin.tatarstan.ru/rus/byudzhet-2016.htm?pub_id=453989"/>
    <hyperlink ref="N62" r:id="rId50" display="http://mfur.ru/budjet/formirovanie/2016/zakon2016.php"/>
    <hyperlink ref="N77" r:id="rId51" display="http://www.depfin.admhmao.ru/otkrytyy-byudzhet/"/>
    <hyperlink ref="N87" r:id="rId52" display="http://openbudget.gfu.ru/budget/law/"/>
    <hyperlink ref="N104" r:id="rId53" display="http://www.ob.sev.gov.ru/byudzhet-dlya-grazhdan/doki"/>
    <hyperlink ref="N81" r:id="rId54" display="http://minfinrb.ru/normbase/17/"/>
    <hyperlink ref="N20" r:id="rId55" display="http://www.admlip.ru/economy/finances/pravovye-akty/"/>
    <hyperlink ref="N24" r:id="rId56" display="http://www.finsmol.ru/zbudget/nJvVo3p7"/>
    <hyperlink ref="N27" r:id="rId57" display="http://dfto.ru/index.php/razdel/razdely/zakon-o-byudzhete"/>
    <hyperlink ref="N36" r:id="rId58" display="http://www.budget.lenobl.ru/new/documents/"/>
    <hyperlink ref="N37" r:id="rId59" display="http://minfin.gov-murman.ru/open-budget/regional_budget/law_of_budget/"/>
    <hyperlink ref="N43" r:id="rId60" display="http://www.minfin01-maykop.ru/Show/Category/7?ItemId=55&amp;headingId="/>
    <hyperlink ref="N44" r:id="rId61" display="http://minfin.kalmregion.ru/index.php?option=com_content&amp;view=article&amp;id=16%3A2011-03-14-12-50-11&amp;catid=4&amp;Itemid=6"/>
    <hyperlink ref="N58" r:id="rId62" display="https://minfin.bashkortostan.ru/activity/18373/"/>
    <hyperlink ref="N63" r:id="rId63" display="http://budget.cap.ru/Show/Category/157?ItemId=375"/>
    <hyperlink ref="N65" r:id="rId64" display="http://www.minfin.kirov.ru/otkrytyy-byudzhet/dlya-spetsialistov/oblastnoy-byudzhet/byudzhet-2016-2018/"/>
    <hyperlink ref="N67" r:id="rId65" display="http://www.minfin.orb.ru/budget/budget_region/"/>
    <hyperlink ref="N68" r:id="rId66" display="http://finance.pnzreg.ru/budget/arz"/>
    <hyperlink ref="N70" r:id="rId67" display="http://saratov.gov.ru/gov/auth/minfin/bud_sar_obl/2016/Law/Law.php"/>
    <hyperlink ref="N71" r:id="rId68" display="http://ufo.ulntc.ru/index.php?mgf=budget&amp;slep=net"/>
    <hyperlink ref="N73" r:id="rId69" display="http://www.finupr.kurganobl.ru/index.php?test=bud16"/>
    <hyperlink ref="N74" r:id="rId70" display="http://minfin.midural.ru/document/category/20#document_list"/>
    <hyperlink ref="N75" r:id="rId71" display="http://admtyumen.ru/ogv_ru/finance/finance/bugjet/more.htm?id=11346701@cmsArticle"/>
    <hyperlink ref="N78" r:id="rId72" display="http://www.yamalfin.ru/index.php?option=com_content&amp;view=article&amp;id=1720:-25112015-n-100-q-2016-q&amp;catid=122:2016-03-23-05-17-39&amp;Itemid=102"/>
    <hyperlink ref="N82" r:id="rId73" display="http://www.minfintuva.ru/index.php/npa"/>
    <hyperlink ref="N83" r:id="rId74" display="http://r-19.ru/authorities/ministry-of-finance-of-the-republic-of-khakassia/docs/byudzhet-respubliki-khakasiya-na-2016-god/"/>
    <hyperlink ref="N88" r:id="rId75" display="http://www.ofukem.ru/content/blogsection/32/181"/>
    <hyperlink ref="N89" r:id="rId76" display="http://www.mfnso.nso.ru/page/457"/>
    <hyperlink ref="N90" r:id="rId77" display="http://mf.omskportal.ru/ru/RegionalPublicAuthorities/executivelist/MF/otkrbudg/zakonoblbudg/2016/zakon2016_1RED.html"/>
    <hyperlink ref="N91" r:id="rId78" display="http://acts.findep.org/acts.html"/>
    <hyperlink ref="N93" r:id="rId79" display="http://budget.sakha.gov.ru/ebudget/Menu/Page/272"/>
    <hyperlink ref="N94" r:id="rId80" display="http://www.kamgov.ru/minfin/budzet-2016"/>
    <hyperlink ref="N95" r:id="rId81" display="http://primorsky.ru/authorities/executive-agencies/departments/finance/laws.php"/>
    <hyperlink ref="N96" r:id="rId82" display="https://minfin.khabkrai.ru/portal/Show/Content/992"/>
    <hyperlink ref="N98" r:id="rId83" display="http://iis.minfin.49gov.ru/ebudget/Show/Content/51?ItemId=59"/>
    <hyperlink ref="N100" r:id="rId84" display="http://www.eao.ru/?p=4086"/>
    <hyperlink ref="N101" r:id="rId85" display="http://xn--80atapud1a.xn--p1ai/power/administrative_setting/Dep_fin_ecom/budzet/"/>
    <hyperlink ref="N85" r:id="rId86" display="http://xn--h1aakfb4b.xn--80aaaac8algcbgbck3fl0q.xn--p1ai/documents/zakon/49053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89"/>
  <headerFooter>
    <oddFooter>&amp;C&amp;"Times New Roman,обычный"&amp;8Исходные данные и оценка показателя 1.1&amp;R&amp;8&amp;P</oddFooter>
  </headerFooter>
  <legacyDrawing r:id="rId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U16" sqref="U16"/>
    </sheetView>
  </sheetViews>
  <sheetFormatPr defaultColWidth="9.140625" defaultRowHeight="15"/>
  <cols>
    <col min="1" max="1" width="33.421875" style="3" customWidth="1"/>
    <col min="2" max="2" width="38.28125" style="46" customWidth="1"/>
    <col min="3" max="4" width="10.00390625" style="3" customWidth="1"/>
    <col min="5" max="5" width="7.8515625" style="3" customWidth="1"/>
    <col min="6" max="6" width="7.00390625" style="103" customWidth="1"/>
    <col min="7" max="7" width="12.7109375" style="3" customWidth="1"/>
    <col min="8" max="8" width="10.7109375" style="3" customWidth="1"/>
    <col min="9" max="9" width="11.140625" style="3" customWidth="1"/>
    <col min="10" max="10" width="8.57421875" style="3" customWidth="1"/>
    <col min="11" max="11" width="10.7109375" style="3" customWidth="1"/>
    <col min="12" max="12" width="11.7109375" style="3" customWidth="1"/>
    <col min="13" max="13" width="9.7109375" style="3" customWidth="1"/>
    <col min="14" max="14" width="8.7109375" style="103" customWidth="1"/>
    <col min="15" max="15" width="8.57421875" style="103" customWidth="1"/>
    <col min="16" max="16" width="9.7109375" style="103" customWidth="1"/>
    <col min="17" max="17" width="9.7109375" style="5" customWidth="1"/>
    <col min="18" max="18" width="16.7109375" style="2" customWidth="1"/>
  </cols>
  <sheetData>
    <row r="1" spans="1:18" s="1" customFormat="1" ht="17.25" customHeight="1">
      <c r="A1" s="229" t="s">
        <v>315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s="1" customFormat="1" ht="15" customHeight="1">
      <c r="A2" s="216" t="s">
        <v>423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s="1" customFormat="1" ht="27.75" customHeight="1">
      <c r="A3" s="218" t="str">
        <f>'Методика (раздел 1)'!B16</f>
        <v>Различные источники поступлений в бюджет имеют разные характеристики (например, в зависимости от ответов на вопросы: кто является плательщиком или как поступления зависят от экономических условий). Поэтому с точки зрения открытости бюджетных данных в законе о бюджете важно показывать доходы по видам источников поступлений.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8" s="1" customFormat="1" ht="27.75" customHeight="1">
      <c r="A4" s="218" t="str">
        <f>'Методика (раздел 1)'!B17</f>
        <v>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Виды доходов, за исключением указанных, объем которых составляет менее 10% от общего объема доходов бюджета, допускается агрегировать в категорию «иные» в разрезе групп доходов. Если указанные требования не выполняются, оценка показателя принимает значение 0 баллов.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ht="15" customHeight="1">
      <c r="A5" s="206" t="s">
        <v>105</v>
      </c>
      <c r="B5" s="227" t="s">
        <v>190</v>
      </c>
      <c r="C5" s="206" t="s">
        <v>133</v>
      </c>
      <c r="D5" s="206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08" t="s">
        <v>191</v>
      </c>
      <c r="R5" s="206" t="s">
        <v>229</v>
      </c>
    </row>
    <row r="6" spans="1:18" ht="25.5" customHeight="1">
      <c r="A6" s="220"/>
      <c r="B6" s="227"/>
      <c r="C6" s="206" t="s">
        <v>119</v>
      </c>
      <c r="D6" s="206" t="s">
        <v>120</v>
      </c>
      <c r="E6" s="206" t="s">
        <v>121</v>
      </c>
      <c r="F6" s="206" t="s">
        <v>122</v>
      </c>
      <c r="G6" s="220"/>
      <c r="H6" s="220"/>
      <c r="I6" s="220"/>
      <c r="J6" s="220"/>
      <c r="K6" s="206" t="s">
        <v>126</v>
      </c>
      <c r="L6" s="206" t="s">
        <v>127</v>
      </c>
      <c r="M6" s="206" t="s">
        <v>128</v>
      </c>
      <c r="N6" s="206" t="s">
        <v>129</v>
      </c>
      <c r="O6" s="206" t="s">
        <v>130</v>
      </c>
      <c r="P6" s="206" t="s">
        <v>131</v>
      </c>
      <c r="Q6" s="209"/>
      <c r="R6" s="207"/>
    </row>
    <row r="7" spans="1:18" ht="25.5" customHeight="1">
      <c r="A7" s="220"/>
      <c r="B7" s="40" t="s">
        <v>159</v>
      </c>
      <c r="C7" s="220"/>
      <c r="D7" s="220"/>
      <c r="E7" s="220"/>
      <c r="F7" s="206" t="s">
        <v>125</v>
      </c>
      <c r="G7" s="206" t="s">
        <v>132</v>
      </c>
      <c r="H7" s="220"/>
      <c r="I7" s="220"/>
      <c r="J7" s="220"/>
      <c r="K7" s="220"/>
      <c r="L7" s="220"/>
      <c r="M7" s="220"/>
      <c r="N7" s="206"/>
      <c r="O7" s="206"/>
      <c r="P7" s="206"/>
      <c r="Q7" s="210"/>
      <c r="R7" s="207"/>
    </row>
    <row r="8" spans="1:18" s="18" customFormat="1" ht="24.75" customHeight="1">
      <c r="A8" s="220"/>
      <c r="B8" s="40" t="s">
        <v>233</v>
      </c>
      <c r="C8" s="220"/>
      <c r="D8" s="220"/>
      <c r="E8" s="220"/>
      <c r="F8" s="206"/>
      <c r="G8" s="206" t="s">
        <v>142</v>
      </c>
      <c r="H8" s="206" t="s">
        <v>123</v>
      </c>
      <c r="I8" s="206" t="s">
        <v>379</v>
      </c>
      <c r="J8" s="206" t="s">
        <v>124</v>
      </c>
      <c r="K8" s="220"/>
      <c r="L8" s="220"/>
      <c r="M8" s="220"/>
      <c r="N8" s="206"/>
      <c r="O8" s="206"/>
      <c r="P8" s="206"/>
      <c r="Q8" s="231" t="s">
        <v>107</v>
      </c>
      <c r="R8" s="207"/>
    </row>
    <row r="9" spans="1:18" ht="24" customHeight="1">
      <c r="A9" s="220"/>
      <c r="B9" s="40" t="s">
        <v>234</v>
      </c>
      <c r="C9" s="220"/>
      <c r="D9" s="220"/>
      <c r="E9" s="220"/>
      <c r="F9" s="206"/>
      <c r="G9" s="228"/>
      <c r="H9" s="228"/>
      <c r="I9" s="228"/>
      <c r="J9" s="228"/>
      <c r="K9" s="220"/>
      <c r="L9" s="220"/>
      <c r="M9" s="220"/>
      <c r="N9" s="206"/>
      <c r="O9" s="206"/>
      <c r="P9" s="206"/>
      <c r="Q9" s="232"/>
      <c r="R9" s="207"/>
    </row>
    <row r="10" spans="1:18" s="12" customFormat="1" ht="15" customHeight="1">
      <c r="A10" s="20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0"/>
      <c r="R10" s="9"/>
    </row>
    <row r="11" spans="1:18" s="7" customFormat="1" ht="15" customHeight="1">
      <c r="A11" s="21" t="s">
        <v>1</v>
      </c>
      <c r="B11" s="30" t="s">
        <v>234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73">
        <f aca="true" t="shared" si="0" ref="Q11:Q28">IF(B11="Да, содержится, сведения представлены по всем указанным видам доходов",2,0)</f>
        <v>0</v>
      </c>
      <c r="R11" s="92"/>
    </row>
    <row r="12" spans="1:18" ht="15" customHeight="1">
      <c r="A12" s="21" t="s">
        <v>2</v>
      </c>
      <c r="B12" s="30" t="s">
        <v>234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73">
        <f t="shared" si="0"/>
        <v>0</v>
      </c>
      <c r="R12" s="92"/>
    </row>
    <row r="13" spans="1:18" ht="15" customHeight="1">
      <c r="A13" s="21" t="s">
        <v>3</v>
      </c>
      <c r="B13" s="30" t="s">
        <v>159</v>
      </c>
      <c r="C13" s="27" t="s">
        <v>109</v>
      </c>
      <c r="D13" s="27" t="s">
        <v>109</v>
      </c>
      <c r="E13" s="27" t="s">
        <v>109</v>
      </c>
      <c r="F13" s="27" t="s">
        <v>109</v>
      </c>
      <c r="G13" s="27" t="s">
        <v>109</v>
      </c>
      <c r="H13" s="27" t="s">
        <v>110</v>
      </c>
      <c r="I13" s="27" t="s">
        <v>110</v>
      </c>
      <c r="J13" s="27" t="s">
        <v>110</v>
      </c>
      <c r="K13" s="27" t="s">
        <v>109</v>
      </c>
      <c r="L13" s="27" t="s">
        <v>109</v>
      </c>
      <c r="M13" s="27" t="s">
        <v>109</v>
      </c>
      <c r="N13" s="27" t="s">
        <v>109</v>
      </c>
      <c r="O13" s="27" t="s">
        <v>109</v>
      </c>
      <c r="P13" s="27" t="s">
        <v>109</v>
      </c>
      <c r="Q13" s="73">
        <f t="shared" si="0"/>
        <v>2</v>
      </c>
      <c r="R13" s="92" t="s">
        <v>258</v>
      </c>
    </row>
    <row r="14" spans="1:18" s="7" customFormat="1" ht="15" customHeight="1">
      <c r="A14" s="21" t="s">
        <v>4</v>
      </c>
      <c r="B14" s="30" t="s">
        <v>234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3">
        <f t="shared" si="0"/>
        <v>0</v>
      </c>
      <c r="R14" s="53"/>
    </row>
    <row r="15" spans="1:18" s="8" customFormat="1" ht="15" customHeight="1">
      <c r="A15" s="21" t="s">
        <v>5</v>
      </c>
      <c r="B15" s="30" t="s">
        <v>159</v>
      </c>
      <c r="C15" s="27" t="s">
        <v>109</v>
      </c>
      <c r="D15" s="27" t="s">
        <v>109</v>
      </c>
      <c r="E15" s="27" t="s">
        <v>109</v>
      </c>
      <c r="F15" s="27" t="s">
        <v>109</v>
      </c>
      <c r="G15" s="27" t="s">
        <v>109</v>
      </c>
      <c r="H15" s="27" t="s">
        <v>110</v>
      </c>
      <c r="I15" s="27" t="s">
        <v>110</v>
      </c>
      <c r="J15" s="27" t="s">
        <v>110</v>
      </c>
      <c r="K15" s="27" t="s">
        <v>109</v>
      </c>
      <c r="L15" s="27" t="s">
        <v>109</v>
      </c>
      <c r="M15" s="27" t="s">
        <v>109</v>
      </c>
      <c r="N15" s="27" t="s">
        <v>109</v>
      </c>
      <c r="O15" s="27" t="s">
        <v>109</v>
      </c>
      <c r="P15" s="27" t="s">
        <v>109</v>
      </c>
      <c r="Q15" s="73">
        <f t="shared" si="0"/>
        <v>2</v>
      </c>
      <c r="R15" s="32" t="s">
        <v>237</v>
      </c>
    </row>
    <row r="16" spans="1:18" ht="15" customHeight="1">
      <c r="A16" s="21" t="s">
        <v>6</v>
      </c>
      <c r="B16" s="30" t="s">
        <v>234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73">
        <f t="shared" si="0"/>
        <v>0</v>
      </c>
      <c r="R16" s="32"/>
    </row>
    <row r="17" spans="1:18" s="7" customFormat="1" ht="15" customHeight="1">
      <c r="A17" s="21" t="s">
        <v>7</v>
      </c>
      <c r="B17" s="30" t="s">
        <v>159</v>
      </c>
      <c r="C17" s="27" t="s">
        <v>109</v>
      </c>
      <c r="D17" s="27" t="s">
        <v>109</v>
      </c>
      <c r="E17" s="27" t="s">
        <v>109</v>
      </c>
      <c r="F17" s="27" t="s">
        <v>109</v>
      </c>
      <c r="G17" s="27" t="s">
        <v>109</v>
      </c>
      <c r="H17" s="27" t="s">
        <v>110</v>
      </c>
      <c r="I17" s="27" t="s">
        <v>110</v>
      </c>
      <c r="J17" s="27" t="s">
        <v>110</v>
      </c>
      <c r="K17" s="27" t="s">
        <v>109</v>
      </c>
      <c r="L17" s="27" t="s">
        <v>109</v>
      </c>
      <c r="M17" s="27" t="s">
        <v>109</v>
      </c>
      <c r="N17" s="27" t="s">
        <v>109</v>
      </c>
      <c r="O17" s="27" t="s">
        <v>109</v>
      </c>
      <c r="P17" s="27" t="s">
        <v>109</v>
      </c>
      <c r="Q17" s="73">
        <f t="shared" si="0"/>
        <v>2</v>
      </c>
      <c r="R17" s="52" t="s">
        <v>252</v>
      </c>
    </row>
    <row r="18" spans="1:18" s="8" customFormat="1" ht="15" customHeight="1">
      <c r="A18" s="21" t="s">
        <v>8</v>
      </c>
      <c r="B18" s="30" t="s">
        <v>159</v>
      </c>
      <c r="C18" s="27" t="s">
        <v>109</v>
      </c>
      <c r="D18" s="27" t="s">
        <v>109</v>
      </c>
      <c r="E18" s="27" t="s">
        <v>109</v>
      </c>
      <c r="F18" s="27" t="s">
        <v>109</v>
      </c>
      <c r="G18" s="27" t="s">
        <v>109</v>
      </c>
      <c r="H18" s="27" t="s">
        <v>110</v>
      </c>
      <c r="I18" s="27" t="s">
        <v>110</v>
      </c>
      <c r="J18" s="27" t="s">
        <v>110</v>
      </c>
      <c r="K18" s="27" t="s">
        <v>109</v>
      </c>
      <c r="L18" s="27" t="s">
        <v>109</v>
      </c>
      <c r="M18" s="27" t="s">
        <v>109</v>
      </c>
      <c r="N18" s="27" t="s">
        <v>109</v>
      </c>
      <c r="O18" s="27" t="s">
        <v>109</v>
      </c>
      <c r="P18" s="27" t="s">
        <v>109</v>
      </c>
      <c r="Q18" s="73">
        <f t="shared" si="0"/>
        <v>2</v>
      </c>
      <c r="R18" s="32" t="s">
        <v>237</v>
      </c>
    </row>
    <row r="19" spans="1:18" s="8" customFormat="1" ht="15" customHeight="1">
      <c r="A19" s="21" t="s">
        <v>9</v>
      </c>
      <c r="B19" s="30" t="s">
        <v>234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73">
        <f t="shared" si="0"/>
        <v>0</v>
      </c>
      <c r="R19" s="32"/>
    </row>
    <row r="20" spans="1:19" ht="15" customHeight="1">
      <c r="A20" s="21" t="s">
        <v>10</v>
      </c>
      <c r="B20" s="30" t="s">
        <v>159</v>
      </c>
      <c r="C20" s="27" t="s">
        <v>109</v>
      </c>
      <c r="D20" s="27" t="s">
        <v>109</v>
      </c>
      <c r="E20" s="27" t="s">
        <v>109</v>
      </c>
      <c r="F20" s="27" t="s">
        <v>109</v>
      </c>
      <c r="G20" s="27" t="s">
        <v>109</v>
      </c>
      <c r="H20" s="27" t="s">
        <v>110</v>
      </c>
      <c r="I20" s="27" t="s">
        <v>110</v>
      </c>
      <c r="J20" s="27" t="s">
        <v>110</v>
      </c>
      <c r="K20" s="27" t="s">
        <v>109</v>
      </c>
      <c r="L20" s="27" t="s">
        <v>109</v>
      </c>
      <c r="M20" s="27" t="s">
        <v>109</v>
      </c>
      <c r="N20" s="27" t="s">
        <v>109</v>
      </c>
      <c r="O20" s="27" t="s">
        <v>109</v>
      </c>
      <c r="P20" s="27" t="s">
        <v>109</v>
      </c>
      <c r="Q20" s="73">
        <f t="shared" si="0"/>
        <v>2</v>
      </c>
      <c r="R20" s="102" t="s">
        <v>228</v>
      </c>
      <c r="S20" s="74"/>
    </row>
    <row r="21" spans="1:18" s="7" customFormat="1" ht="15" customHeight="1">
      <c r="A21" s="21" t="s">
        <v>11</v>
      </c>
      <c r="B21" s="30" t="s">
        <v>233</v>
      </c>
      <c r="C21" s="27" t="s">
        <v>110</v>
      </c>
      <c r="D21" s="27" t="s">
        <v>110</v>
      </c>
      <c r="E21" s="27" t="s">
        <v>110</v>
      </c>
      <c r="F21" s="27" t="s">
        <v>110</v>
      </c>
      <c r="G21" s="27" t="s">
        <v>110</v>
      </c>
      <c r="H21" s="27" t="s">
        <v>110</v>
      </c>
      <c r="I21" s="27" t="s">
        <v>110</v>
      </c>
      <c r="J21" s="27" t="s">
        <v>110</v>
      </c>
      <c r="K21" s="27" t="s">
        <v>110</v>
      </c>
      <c r="L21" s="27" t="s">
        <v>110</v>
      </c>
      <c r="M21" s="27" t="s">
        <v>110</v>
      </c>
      <c r="N21" s="27" t="s">
        <v>109</v>
      </c>
      <c r="O21" s="27" t="s">
        <v>109</v>
      </c>
      <c r="P21" s="27" t="s">
        <v>109</v>
      </c>
      <c r="Q21" s="73">
        <f t="shared" si="0"/>
        <v>0</v>
      </c>
      <c r="R21" s="32" t="s">
        <v>242</v>
      </c>
    </row>
    <row r="22" spans="1:18" s="7" customFormat="1" ht="15" customHeight="1">
      <c r="A22" s="21" t="s">
        <v>12</v>
      </c>
      <c r="B22" s="30" t="s">
        <v>159</v>
      </c>
      <c r="C22" s="27" t="s">
        <v>109</v>
      </c>
      <c r="D22" s="27" t="s">
        <v>109</v>
      </c>
      <c r="E22" s="27" t="s">
        <v>109</v>
      </c>
      <c r="F22" s="27" t="s">
        <v>109</v>
      </c>
      <c r="G22" s="27" t="s">
        <v>109</v>
      </c>
      <c r="H22" s="27" t="s">
        <v>110</v>
      </c>
      <c r="I22" s="27" t="s">
        <v>109</v>
      </c>
      <c r="J22" s="27" t="s">
        <v>110</v>
      </c>
      <c r="K22" s="27" t="s">
        <v>109</v>
      </c>
      <c r="L22" s="27" t="s">
        <v>109</v>
      </c>
      <c r="M22" s="27" t="s">
        <v>109</v>
      </c>
      <c r="N22" s="27" t="s">
        <v>109</v>
      </c>
      <c r="O22" s="27" t="s">
        <v>109</v>
      </c>
      <c r="P22" s="27" t="s">
        <v>109</v>
      </c>
      <c r="Q22" s="73">
        <f t="shared" si="0"/>
        <v>2</v>
      </c>
      <c r="R22" s="32" t="s">
        <v>258</v>
      </c>
    </row>
    <row r="23" spans="1:18" s="7" customFormat="1" ht="15" customHeight="1">
      <c r="A23" s="21" t="s">
        <v>13</v>
      </c>
      <c r="B23" s="30" t="s">
        <v>159</v>
      </c>
      <c r="C23" s="27" t="s">
        <v>109</v>
      </c>
      <c r="D23" s="27" t="s">
        <v>109</v>
      </c>
      <c r="E23" s="27" t="s">
        <v>109</v>
      </c>
      <c r="F23" s="27" t="s">
        <v>109</v>
      </c>
      <c r="G23" s="27" t="s">
        <v>109</v>
      </c>
      <c r="H23" s="27" t="s">
        <v>110</v>
      </c>
      <c r="I23" s="27" t="s">
        <v>109</v>
      </c>
      <c r="J23" s="27" t="s">
        <v>110</v>
      </c>
      <c r="K23" s="27" t="s">
        <v>109</v>
      </c>
      <c r="L23" s="27" t="s">
        <v>109</v>
      </c>
      <c r="M23" s="27" t="s">
        <v>109</v>
      </c>
      <c r="N23" s="27" t="s">
        <v>109</v>
      </c>
      <c r="O23" s="27" t="s">
        <v>109</v>
      </c>
      <c r="P23" s="27" t="s">
        <v>109</v>
      </c>
      <c r="Q23" s="73">
        <f t="shared" si="0"/>
        <v>2</v>
      </c>
      <c r="R23" s="32" t="s">
        <v>398</v>
      </c>
    </row>
    <row r="24" spans="1:18" s="8" customFormat="1" ht="15" customHeight="1">
      <c r="A24" s="21" t="s">
        <v>14</v>
      </c>
      <c r="B24" s="30" t="s">
        <v>234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73">
        <f t="shared" si="0"/>
        <v>0</v>
      </c>
      <c r="R24" s="32"/>
    </row>
    <row r="25" spans="1:18" s="8" customFormat="1" ht="15" customHeight="1">
      <c r="A25" s="21" t="s">
        <v>15</v>
      </c>
      <c r="B25" s="30" t="s">
        <v>159</v>
      </c>
      <c r="C25" s="27" t="s">
        <v>109</v>
      </c>
      <c r="D25" s="27" t="s">
        <v>109</v>
      </c>
      <c r="E25" s="27" t="s">
        <v>109</v>
      </c>
      <c r="F25" s="27" t="s">
        <v>109</v>
      </c>
      <c r="G25" s="27" t="s">
        <v>109</v>
      </c>
      <c r="H25" s="27" t="s">
        <v>110</v>
      </c>
      <c r="I25" s="27" t="s">
        <v>110</v>
      </c>
      <c r="J25" s="27" t="s">
        <v>110</v>
      </c>
      <c r="K25" s="27" t="s">
        <v>109</v>
      </c>
      <c r="L25" s="27" t="s">
        <v>109</v>
      </c>
      <c r="M25" s="27" t="s">
        <v>109</v>
      </c>
      <c r="N25" s="27" t="s">
        <v>109</v>
      </c>
      <c r="O25" s="27" t="s">
        <v>109</v>
      </c>
      <c r="P25" s="27" t="s">
        <v>109</v>
      </c>
      <c r="Q25" s="73">
        <f t="shared" si="0"/>
        <v>2</v>
      </c>
      <c r="R25" s="32" t="s">
        <v>230</v>
      </c>
    </row>
    <row r="26" spans="1:18" s="7" customFormat="1" ht="15" customHeight="1">
      <c r="A26" s="21" t="s">
        <v>16</v>
      </c>
      <c r="B26" s="30" t="s">
        <v>234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73">
        <f>IF(B26="Да, содержится, сведения представлены по всем указанным видам доходов",2,0)</f>
        <v>0</v>
      </c>
      <c r="R26" s="32"/>
    </row>
    <row r="27" spans="1:18" ht="15" customHeight="1">
      <c r="A27" s="21" t="s">
        <v>17</v>
      </c>
      <c r="B27" s="30" t="s">
        <v>159</v>
      </c>
      <c r="C27" s="27" t="s">
        <v>109</v>
      </c>
      <c r="D27" s="27" t="s">
        <v>109</v>
      </c>
      <c r="E27" s="27" t="s">
        <v>109</v>
      </c>
      <c r="F27" s="27" t="s">
        <v>109</v>
      </c>
      <c r="G27" s="27" t="s">
        <v>109</v>
      </c>
      <c r="H27" s="27" t="s">
        <v>110</v>
      </c>
      <c r="I27" s="27" t="s">
        <v>110</v>
      </c>
      <c r="J27" s="27" t="s">
        <v>110</v>
      </c>
      <c r="K27" s="27" t="s">
        <v>109</v>
      </c>
      <c r="L27" s="27" t="s">
        <v>109</v>
      </c>
      <c r="M27" s="27" t="s">
        <v>109</v>
      </c>
      <c r="N27" s="27" t="s">
        <v>109</v>
      </c>
      <c r="O27" s="27" t="s">
        <v>109</v>
      </c>
      <c r="P27" s="27" t="s">
        <v>109</v>
      </c>
      <c r="Q27" s="73">
        <f t="shared" si="0"/>
        <v>2</v>
      </c>
      <c r="R27" s="32" t="s">
        <v>265</v>
      </c>
    </row>
    <row r="28" spans="1:18" ht="15" customHeight="1">
      <c r="A28" s="21" t="s">
        <v>18</v>
      </c>
      <c r="B28" s="30" t="s">
        <v>234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73">
        <f t="shared" si="0"/>
        <v>0</v>
      </c>
      <c r="R28" s="32"/>
    </row>
    <row r="29" spans="1:18" s="12" customFormat="1" ht="15" customHeight="1">
      <c r="A29" s="20" t="s">
        <v>19</v>
      </c>
      <c r="B29" s="3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3"/>
    </row>
    <row r="30" spans="1:18" s="7" customFormat="1" ht="15" customHeight="1">
      <c r="A30" s="110" t="s">
        <v>20</v>
      </c>
      <c r="B30" s="30" t="s">
        <v>234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73">
        <f>IF(B30="Да, содержится, сведения представлены по всем указанным видам доходов",2,0)</f>
        <v>0</v>
      </c>
      <c r="R30" s="32"/>
    </row>
    <row r="31" spans="1:18" ht="15" customHeight="1">
      <c r="A31" s="110" t="s">
        <v>21</v>
      </c>
      <c r="B31" s="30" t="s">
        <v>234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73">
        <f>IF(B31="Да, содержится, сведения представлены по всем указанным видам доходов",2,0)</f>
        <v>0</v>
      </c>
      <c r="R31" s="32"/>
    </row>
    <row r="32" spans="1:18" ht="15" customHeight="1">
      <c r="A32" s="110" t="s">
        <v>22</v>
      </c>
      <c r="B32" s="30" t="s">
        <v>159</v>
      </c>
      <c r="C32" s="27" t="s">
        <v>109</v>
      </c>
      <c r="D32" s="27" t="s">
        <v>109</v>
      </c>
      <c r="E32" s="27" t="s">
        <v>109</v>
      </c>
      <c r="F32" s="27" t="s">
        <v>109</v>
      </c>
      <c r="G32" s="27" t="s">
        <v>109</v>
      </c>
      <c r="H32" s="27" t="s">
        <v>110</v>
      </c>
      <c r="I32" s="27" t="s">
        <v>110</v>
      </c>
      <c r="J32" s="27" t="s">
        <v>110</v>
      </c>
      <c r="K32" s="27" t="s">
        <v>109</v>
      </c>
      <c r="L32" s="27" t="s">
        <v>109</v>
      </c>
      <c r="M32" s="27" t="s">
        <v>109</v>
      </c>
      <c r="N32" s="27" t="s">
        <v>109</v>
      </c>
      <c r="O32" s="27" t="s">
        <v>109</v>
      </c>
      <c r="P32" s="27" t="s">
        <v>109</v>
      </c>
      <c r="Q32" s="73">
        <f aca="true" t="shared" si="1" ref="Q32:Q40">IF(B32="Да, содержится, сведения представлены по всем указанным видам доходов",2,0)</f>
        <v>2</v>
      </c>
      <c r="R32" s="32" t="s">
        <v>252</v>
      </c>
    </row>
    <row r="33" spans="1:18" ht="15" customHeight="1">
      <c r="A33" s="110" t="s">
        <v>23</v>
      </c>
      <c r="B33" s="30" t="s">
        <v>233</v>
      </c>
      <c r="C33" s="27" t="s">
        <v>110</v>
      </c>
      <c r="D33" s="27" t="s">
        <v>110</v>
      </c>
      <c r="E33" s="27" t="s">
        <v>110</v>
      </c>
      <c r="F33" s="27" t="s">
        <v>110</v>
      </c>
      <c r="G33" s="27" t="s">
        <v>110</v>
      </c>
      <c r="H33" s="27" t="s">
        <v>110</v>
      </c>
      <c r="I33" s="27" t="s">
        <v>110</v>
      </c>
      <c r="J33" s="27" t="s">
        <v>110</v>
      </c>
      <c r="K33" s="27" t="s">
        <v>110</v>
      </c>
      <c r="L33" s="27" t="s">
        <v>110</v>
      </c>
      <c r="M33" s="27" t="s">
        <v>110</v>
      </c>
      <c r="N33" s="27" t="s">
        <v>109</v>
      </c>
      <c r="O33" s="27" t="s">
        <v>109</v>
      </c>
      <c r="P33" s="27" t="s">
        <v>109</v>
      </c>
      <c r="Q33" s="73">
        <f t="shared" si="1"/>
        <v>0</v>
      </c>
      <c r="R33" s="59" t="s">
        <v>271</v>
      </c>
    </row>
    <row r="34" spans="1:18" ht="15" customHeight="1">
      <c r="A34" s="110" t="s">
        <v>24</v>
      </c>
      <c r="B34" s="30" t="s">
        <v>159</v>
      </c>
      <c r="C34" s="27" t="s">
        <v>109</v>
      </c>
      <c r="D34" s="27" t="s">
        <v>109</v>
      </c>
      <c r="E34" s="27" t="s">
        <v>109</v>
      </c>
      <c r="F34" s="27" t="s">
        <v>109</v>
      </c>
      <c r="G34" s="27" t="s">
        <v>109</v>
      </c>
      <c r="H34" s="27" t="s">
        <v>110</v>
      </c>
      <c r="I34" s="27" t="s">
        <v>110</v>
      </c>
      <c r="J34" s="27" t="s">
        <v>110</v>
      </c>
      <c r="K34" s="27" t="s">
        <v>109</v>
      </c>
      <c r="L34" s="27" t="s">
        <v>109</v>
      </c>
      <c r="M34" s="27" t="s">
        <v>109</v>
      </c>
      <c r="N34" s="27" t="s">
        <v>109</v>
      </c>
      <c r="O34" s="27" t="s">
        <v>109</v>
      </c>
      <c r="P34" s="27" t="s">
        <v>109</v>
      </c>
      <c r="Q34" s="73">
        <f t="shared" si="1"/>
        <v>2</v>
      </c>
      <c r="R34" s="32" t="s">
        <v>273</v>
      </c>
    </row>
    <row r="35" spans="1:18" s="7" customFormat="1" ht="15" customHeight="1">
      <c r="A35" s="110" t="s">
        <v>25</v>
      </c>
      <c r="B35" s="30" t="s">
        <v>159</v>
      </c>
      <c r="C35" s="27" t="s">
        <v>109</v>
      </c>
      <c r="D35" s="27" t="s">
        <v>109</v>
      </c>
      <c r="E35" s="27" t="s">
        <v>109</v>
      </c>
      <c r="F35" s="27" t="s">
        <v>110</v>
      </c>
      <c r="G35" s="27" t="s">
        <v>110</v>
      </c>
      <c r="H35" s="27" t="s">
        <v>110</v>
      </c>
      <c r="I35" s="27" t="s">
        <v>110</v>
      </c>
      <c r="J35" s="27" t="s">
        <v>110</v>
      </c>
      <c r="K35" s="27" t="s">
        <v>109</v>
      </c>
      <c r="L35" s="27" t="s">
        <v>109</v>
      </c>
      <c r="M35" s="27" t="s">
        <v>109</v>
      </c>
      <c r="N35" s="27" t="s">
        <v>110</v>
      </c>
      <c r="O35" s="27" t="s">
        <v>109</v>
      </c>
      <c r="P35" s="27" t="s">
        <v>109</v>
      </c>
      <c r="Q35" s="73">
        <f t="shared" si="1"/>
        <v>2</v>
      </c>
      <c r="R35" s="32" t="s">
        <v>276</v>
      </c>
    </row>
    <row r="36" spans="1:18" ht="15" customHeight="1">
      <c r="A36" s="110" t="s">
        <v>26</v>
      </c>
      <c r="B36" s="30" t="s">
        <v>159</v>
      </c>
      <c r="C36" s="27" t="s">
        <v>109</v>
      </c>
      <c r="D36" s="27" t="s">
        <v>109</v>
      </c>
      <c r="E36" s="27" t="s">
        <v>109</v>
      </c>
      <c r="F36" s="27" t="s">
        <v>110</v>
      </c>
      <c r="G36" s="27" t="s">
        <v>110</v>
      </c>
      <c r="H36" s="27" t="s">
        <v>110</v>
      </c>
      <c r="I36" s="27" t="s">
        <v>110</v>
      </c>
      <c r="J36" s="27" t="s">
        <v>110</v>
      </c>
      <c r="K36" s="27" t="s">
        <v>109</v>
      </c>
      <c r="L36" s="27" t="s">
        <v>109</v>
      </c>
      <c r="M36" s="27" t="s">
        <v>109</v>
      </c>
      <c r="N36" s="27" t="s">
        <v>109</v>
      </c>
      <c r="O36" s="27" t="s">
        <v>109</v>
      </c>
      <c r="P36" s="27" t="s">
        <v>109</v>
      </c>
      <c r="Q36" s="73">
        <f t="shared" si="1"/>
        <v>2</v>
      </c>
      <c r="R36" s="32" t="s">
        <v>265</v>
      </c>
    </row>
    <row r="37" spans="1:18" ht="15" customHeight="1">
      <c r="A37" s="110" t="s">
        <v>27</v>
      </c>
      <c r="B37" s="30" t="s">
        <v>233</v>
      </c>
      <c r="C37" s="27" t="s">
        <v>110</v>
      </c>
      <c r="D37" s="27" t="s">
        <v>110</v>
      </c>
      <c r="E37" s="27" t="s">
        <v>110</v>
      </c>
      <c r="F37" s="27" t="s">
        <v>110</v>
      </c>
      <c r="G37" s="27" t="s">
        <v>110</v>
      </c>
      <c r="H37" s="27" t="s">
        <v>110</v>
      </c>
      <c r="I37" s="27" t="s">
        <v>110</v>
      </c>
      <c r="J37" s="27" t="s">
        <v>110</v>
      </c>
      <c r="K37" s="27" t="s">
        <v>110</v>
      </c>
      <c r="L37" s="27" t="s">
        <v>110</v>
      </c>
      <c r="M37" s="27" t="s">
        <v>110</v>
      </c>
      <c r="N37" s="27" t="s">
        <v>109</v>
      </c>
      <c r="O37" s="27" t="s">
        <v>109</v>
      </c>
      <c r="P37" s="27" t="s">
        <v>109</v>
      </c>
      <c r="Q37" s="73">
        <f t="shared" si="1"/>
        <v>0</v>
      </c>
      <c r="R37" s="32" t="s">
        <v>258</v>
      </c>
    </row>
    <row r="38" spans="1:18" s="18" customFormat="1" ht="15" customHeight="1">
      <c r="A38" s="110" t="s">
        <v>28</v>
      </c>
      <c r="B38" s="30" t="s">
        <v>159</v>
      </c>
      <c r="C38" s="27" t="s">
        <v>109</v>
      </c>
      <c r="D38" s="27" t="s">
        <v>109</v>
      </c>
      <c r="E38" s="27" t="s">
        <v>109</v>
      </c>
      <c r="F38" s="27" t="s">
        <v>109</v>
      </c>
      <c r="G38" s="27" t="s">
        <v>109</v>
      </c>
      <c r="H38" s="27" t="s">
        <v>110</v>
      </c>
      <c r="I38" s="27" t="s">
        <v>110</v>
      </c>
      <c r="J38" s="27" t="s">
        <v>110</v>
      </c>
      <c r="K38" s="27" t="s">
        <v>109</v>
      </c>
      <c r="L38" s="27" t="s">
        <v>109</v>
      </c>
      <c r="M38" s="27" t="s">
        <v>109</v>
      </c>
      <c r="N38" s="27" t="s">
        <v>109</v>
      </c>
      <c r="O38" s="27" t="s">
        <v>109</v>
      </c>
      <c r="P38" s="27" t="s">
        <v>109</v>
      </c>
      <c r="Q38" s="73">
        <f t="shared" si="1"/>
        <v>2</v>
      </c>
      <c r="R38" s="32" t="s">
        <v>237</v>
      </c>
    </row>
    <row r="39" spans="1:18" ht="15" customHeight="1">
      <c r="A39" s="110" t="s">
        <v>29</v>
      </c>
      <c r="B39" s="30" t="s">
        <v>233</v>
      </c>
      <c r="C39" s="27" t="s">
        <v>109</v>
      </c>
      <c r="D39" s="27" t="s">
        <v>109</v>
      </c>
      <c r="E39" s="27" t="s">
        <v>109</v>
      </c>
      <c r="F39" s="27" t="s">
        <v>109</v>
      </c>
      <c r="G39" s="27" t="s">
        <v>109</v>
      </c>
      <c r="H39" s="27" t="s">
        <v>109</v>
      </c>
      <c r="I39" s="27" t="s">
        <v>109</v>
      </c>
      <c r="J39" s="27" t="s">
        <v>109</v>
      </c>
      <c r="K39" s="27" t="s">
        <v>109</v>
      </c>
      <c r="L39" s="27" t="s">
        <v>109</v>
      </c>
      <c r="M39" s="27" t="s">
        <v>109</v>
      </c>
      <c r="N39" s="27" t="s">
        <v>110</v>
      </c>
      <c r="O39" s="27" t="s">
        <v>110</v>
      </c>
      <c r="P39" s="27" t="s">
        <v>110</v>
      </c>
      <c r="Q39" s="73">
        <f t="shared" si="1"/>
        <v>0</v>
      </c>
      <c r="R39" s="32" t="s">
        <v>258</v>
      </c>
    </row>
    <row r="40" spans="1:18" ht="15" customHeight="1">
      <c r="A40" s="110" t="s">
        <v>30</v>
      </c>
      <c r="B40" s="30" t="s">
        <v>159</v>
      </c>
      <c r="C40" s="27" t="s">
        <v>109</v>
      </c>
      <c r="D40" s="27" t="s">
        <v>109</v>
      </c>
      <c r="E40" s="27" t="s">
        <v>110</v>
      </c>
      <c r="F40" s="27" t="s">
        <v>110</v>
      </c>
      <c r="G40" s="27" t="s">
        <v>110</v>
      </c>
      <c r="H40" s="27" t="s">
        <v>110</v>
      </c>
      <c r="I40" s="27" t="s">
        <v>110</v>
      </c>
      <c r="J40" s="27" t="s">
        <v>110</v>
      </c>
      <c r="K40" s="27" t="s">
        <v>109</v>
      </c>
      <c r="L40" s="27" t="s">
        <v>109</v>
      </c>
      <c r="M40" s="27" t="s">
        <v>110</v>
      </c>
      <c r="N40" s="27" t="s">
        <v>109</v>
      </c>
      <c r="O40" s="27" t="s">
        <v>109</v>
      </c>
      <c r="P40" s="27" t="s">
        <v>109</v>
      </c>
      <c r="Q40" s="73">
        <f t="shared" si="1"/>
        <v>2</v>
      </c>
      <c r="R40" s="32" t="s">
        <v>237</v>
      </c>
    </row>
    <row r="41" spans="1:18" s="12" customFormat="1" ht="15" customHeight="1">
      <c r="A41" s="20" t="s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3"/>
    </row>
    <row r="42" spans="1:18" s="8" customFormat="1" ht="15" customHeight="1">
      <c r="A42" s="21" t="s">
        <v>32</v>
      </c>
      <c r="B42" s="30" t="s">
        <v>159</v>
      </c>
      <c r="C42" s="27" t="s">
        <v>109</v>
      </c>
      <c r="D42" s="27" t="s">
        <v>109</v>
      </c>
      <c r="E42" s="27" t="s">
        <v>109</v>
      </c>
      <c r="F42" s="27" t="s">
        <v>109</v>
      </c>
      <c r="G42" s="27" t="s">
        <v>109</v>
      </c>
      <c r="H42" s="27" t="s">
        <v>110</v>
      </c>
      <c r="I42" s="27" t="s">
        <v>110</v>
      </c>
      <c r="J42" s="27" t="s">
        <v>110</v>
      </c>
      <c r="K42" s="27" t="s">
        <v>109</v>
      </c>
      <c r="L42" s="27" t="s">
        <v>109</v>
      </c>
      <c r="M42" s="27" t="s">
        <v>109</v>
      </c>
      <c r="N42" s="27" t="s">
        <v>109</v>
      </c>
      <c r="O42" s="27" t="s">
        <v>109</v>
      </c>
      <c r="P42" s="27" t="s">
        <v>109</v>
      </c>
      <c r="Q42" s="73">
        <f aca="true" t="shared" si="2" ref="Q42:Q47">IF(B42="Да, содержится, сведения представлены по всем указанным видам доходов",2,0)</f>
        <v>2</v>
      </c>
      <c r="R42" s="32" t="s">
        <v>258</v>
      </c>
    </row>
    <row r="43" spans="1:18" s="8" customFormat="1" ht="15" customHeight="1">
      <c r="A43" s="21" t="s">
        <v>33</v>
      </c>
      <c r="B43" s="30" t="s">
        <v>159</v>
      </c>
      <c r="C43" s="27" t="s">
        <v>109</v>
      </c>
      <c r="D43" s="27" t="s">
        <v>109</v>
      </c>
      <c r="E43" s="27" t="s">
        <v>109</v>
      </c>
      <c r="F43" s="27" t="s">
        <v>109</v>
      </c>
      <c r="G43" s="27" t="s">
        <v>109</v>
      </c>
      <c r="H43" s="27" t="s">
        <v>110</v>
      </c>
      <c r="I43" s="27" t="s">
        <v>110</v>
      </c>
      <c r="J43" s="27" t="s">
        <v>110</v>
      </c>
      <c r="K43" s="27" t="s">
        <v>109</v>
      </c>
      <c r="L43" s="27" t="s">
        <v>109</v>
      </c>
      <c r="M43" s="27" t="s">
        <v>109</v>
      </c>
      <c r="N43" s="27" t="s">
        <v>109</v>
      </c>
      <c r="O43" s="27" t="s">
        <v>109</v>
      </c>
      <c r="P43" s="27" t="s">
        <v>109</v>
      </c>
      <c r="Q43" s="73">
        <f t="shared" si="2"/>
        <v>2</v>
      </c>
      <c r="R43" s="32" t="s">
        <v>237</v>
      </c>
    </row>
    <row r="44" spans="1:18" ht="15" customHeight="1">
      <c r="A44" s="21" t="s">
        <v>34</v>
      </c>
      <c r="B44" s="30" t="s">
        <v>159</v>
      </c>
      <c r="C44" s="27" t="s">
        <v>109</v>
      </c>
      <c r="D44" s="27" t="s">
        <v>109</v>
      </c>
      <c r="E44" s="27" t="s">
        <v>109</v>
      </c>
      <c r="F44" s="27" t="s">
        <v>110</v>
      </c>
      <c r="G44" s="27" t="s">
        <v>109</v>
      </c>
      <c r="H44" s="27" t="s">
        <v>110</v>
      </c>
      <c r="I44" s="27" t="s">
        <v>110</v>
      </c>
      <c r="J44" s="27" t="s">
        <v>110</v>
      </c>
      <c r="K44" s="27" t="s">
        <v>109</v>
      </c>
      <c r="L44" s="27" t="s">
        <v>109</v>
      </c>
      <c r="M44" s="27" t="s">
        <v>109</v>
      </c>
      <c r="N44" s="27" t="s">
        <v>109</v>
      </c>
      <c r="O44" s="27" t="s">
        <v>109</v>
      </c>
      <c r="P44" s="27" t="s">
        <v>109</v>
      </c>
      <c r="Q44" s="73">
        <f t="shared" si="2"/>
        <v>2</v>
      </c>
      <c r="R44" s="32" t="s">
        <v>444</v>
      </c>
    </row>
    <row r="45" spans="1:18" s="7" customFormat="1" ht="15" customHeight="1">
      <c r="A45" s="21" t="s">
        <v>35</v>
      </c>
      <c r="B45" s="30" t="s">
        <v>159</v>
      </c>
      <c r="C45" s="27" t="s">
        <v>109</v>
      </c>
      <c r="D45" s="27" t="s">
        <v>109</v>
      </c>
      <c r="E45" s="27" t="s">
        <v>109</v>
      </c>
      <c r="F45" s="27" t="s">
        <v>109</v>
      </c>
      <c r="G45" s="27" t="s">
        <v>109</v>
      </c>
      <c r="H45" s="27" t="s">
        <v>110</v>
      </c>
      <c r="I45" s="27" t="s">
        <v>110</v>
      </c>
      <c r="J45" s="27" t="s">
        <v>110</v>
      </c>
      <c r="K45" s="27" t="s">
        <v>109</v>
      </c>
      <c r="L45" s="27" t="s">
        <v>109</v>
      </c>
      <c r="M45" s="27" t="s">
        <v>109</v>
      </c>
      <c r="N45" s="27" t="s">
        <v>109</v>
      </c>
      <c r="O45" s="27" t="s">
        <v>109</v>
      </c>
      <c r="P45" s="27" t="s">
        <v>109</v>
      </c>
      <c r="Q45" s="73">
        <f t="shared" si="2"/>
        <v>2</v>
      </c>
      <c r="R45" s="32" t="s">
        <v>258</v>
      </c>
    </row>
    <row r="46" spans="1:18" s="8" customFormat="1" ht="15" customHeight="1">
      <c r="A46" s="21" t="s">
        <v>36</v>
      </c>
      <c r="B46" s="30" t="s">
        <v>159</v>
      </c>
      <c r="C46" s="27" t="s">
        <v>109</v>
      </c>
      <c r="D46" s="27" t="s">
        <v>109</v>
      </c>
      <c r="E46" s="27" t="s">
        <v>109</v>
      </c>
      <c r="F46" s="27" t="s">
        <v>109</v>
      </c>
      <c r="G46" s="27" t="s">
        <v>109</v>
      </c>
      <c r="H46" s="27" t="s">
        <v>110</v>
      </c>
      <c r="I46" s="27" t="s">
        <v>110</v>
      </c>
      <c r="J46" s="27" t="s">
        <v>110</v>
      </c>
      <c r="K46" s="27" t="s">
        <v>109</v>
      </c>
      <c r="L46" s="27" t="s">
        <v>109</v>
      </c>
      <c r="M46" s="27" t="s">
        <v>109</v>
      </c>
      <c r="N46" s="27" t="s">
        <v>109</v>
      </c>
      <c r="O46" s="27" t="s">
        <v>109</v>
      </c>
      <c r="P46" s="27" t="s">
        <v>109</v>
      </c>
      <c r="Q46" s="73">
        <f t="shared" si="2"/>
        <v>2</v>
      </c>
      <c r="R46" s="55" t="s">
        <v>258</v>
      </c>
    </row>
    <row r="47" spans="1:18" s="8" customFormat="1" ht="15" customHeight="1">
      <c r="A47" s="21" t="s">
        <v>37</v>
      </c>
      <c r="B47" s="30" t="s">
        <v>159</v>
      </c>
      <c r="C47" s="27" t="s">
        <v>109</v>
      </c>
      <c r="D47" s="27" t="s">
        <v>109</v>
      </c>
      <c r="E47" s="27" t="s">
        <v>109</v>
      </c>
      <c r="F47" s="27" t="s">
        <v>109</v>
      </c>
      <c r="G47" s="27" t="s">
        <v>109</v>
      </c>
      <c r="H47" s="27" t="s">
        <v>110</v>
      </c>
      <c r="I47" s="27" t="s">
        <v>110</v>
      </c>
      <c r="J47" s="27" t="s">
        <v>110</v>
      </c>
      <c r="K47" s="27" t="s">
        <v>109</v>
      </c>
      <c r="L47" s="27" t="s">
        <v>109</v>
      </c>
      <c r="M47" s="27" t="s">
        <v>109</v>
      </c>
      <c r="N47" s="27" t="s">
        <v>109</v>
      </c>
      <c r="O47" s="27" t="s">
        <v>109</v>
      </c>
      <c r="P47" s="27" t="s">
        <v>109</v>
      </c>
      <c r="Q47" s="73">
        <f t="shared" si="2"/>
        <v>2</v>
      </c>
      <c r="R47" s="55" t="s">
        <v>258</v>
      </c>
    </row>
    <row r="48" spans="1:18" s="12" customFormat="1" ht="15" customHeight="1">
      <c r="A48" s="20" t="s">
        <v>38</v>
      </c>
      <c r="B48" s="3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3"/>
    </row>
    <row r="49" spans="1:18" s="8" customFormat="1" ht="15" customHeight="1">
      <c r="A49" s="21" t="s">
        <v>39</v>
      </c>
      <c r="B49" s="30" t="s">
        <v>159</v>
      </c>
      <c r="C49" s="27" t="s">
        <v>109</v>
      </c>
      <c r="D49" s="27" t="s">
        <v>109</v>
      </c>
      <c r="E49" s="27" t="s">
        <v>109</v>
      </c>
      <c r="F49" s="27" t="s">
        <v>110</v>
      </c>
      <c r="G49" s="27" t="s">
        <v>110</v>
      </c>
      <c r="H49" s="27" t="s">
        <v>110</v>
      </c>
      <c r="I49" s="27" t="s">
        <v>110</v>
      </c>
      <c r="J49" s="27" t="s">
        <v>110</v>
      </c>
      <c r="K49" s="27" t="s">
        <v>109</v>
      </c>
      <c r="L49" s="27" t="s">
        <v>109</v>
      </c>
      <c r="M49" s="27" t="s">
        <v>109</v>
      </c>
      <c r="N49" s="27" t="s">
        <v>109</v>
      </c>
      <c r="O49" s="27" t="s">
        <v>109</v>
      </c>
      <c r="P49" s="27" t="s">
        <v>109</v>
      </c>
      <c r="Q49" s="73">
        <f aca="true" t="shared" si="3" ref="Q49:Q55">IF(B49="Да, содержится, сведения представлены по всем указанным видам доходов",2,0)</f>
        <v>2</v>
      </c>
      <c r="R49" s="32" t="s">
        <v>258</v>
      </c>
    </row>
    <row r="50" spans="1:18" s="8" customFormat="1" ht="15" customHeight="1">
      <c r="A50" s="21" t="s">
        <v>40</v>
      </c>
      <c r="B50" s="30" t="s">
        <v>159</v>
      </c>
      <c r="C50" s="27" t="s">
        <v>109</v>
      </c>
      <c r="D50" s="27" t="s">
        <v>109</v>
      </c>
      <c r="E50" s="27" t="s">
        <v>109</v>
      </c>
      <c r="F50" s="27" t="s">
        <v>109</v>
      </c>
      <c r="G50" s="27" t="s">
        <v>109</v>
      </c>
      <c r="H50" s="27" t="s">
        <v>110</v>
      </c>
      <c r="I50" s="27" t="s">
        <v>110</v>
      </c>
      <c r="J50" s="27" t="s">
        <v>110</v>
      </c>
      <c r="K50" s="27" t="s">
        <v>109</v>
      </c>
      <c r="L50" s="27" t="s">
        <v>109</v>
      </c>
      <c r="M50" s="27" t="s">
        <v>109</v>
      </c>
      <c r="N50" s="27" t="s">
        <v>109</v>
      </c>
      <c r="O50" s="27" t="s">
        <v>109</v>
      </c>
      <c r="P50" s="27" t="s">
        <v>109</v>
      </c>
      <c r="Q50" s="73">
        <f t="shared" si="3"/>
        <v>2</v>
      </c>
      <c r="R50" s="32" t="s">
        <v>237</v>
      </c>
    </row>
    <row r="51" spans="1:18" ht="15" customHeight="1">
      <c r="A51" s="21" t="s">
        <v>41</v>
      </c>
      <c r="B51" s="30" t="s">
        <v>234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73">
        <f t="shared" si="3"/>
        <v>0</v>
      </c>
      <c r="R51" s="32"/>
    </row>
    <row r="52" spans="1:18" ht="15" customHeight="1">
      <c r="A52" s="21" t="s">
        <v>42</v>
      </c>
      <c r="B52" s="30" t="s">
        <v>159</v>
      </c>
      <c r="C52" s="27" t="s">
        <v>109</v>
      </c>
      <c r="D52" s="27" t="s">
        <v>109</v>
      </c>
      <c r="E52" s="27" t="s">
        <v>109</v>
      </c>
      <c r="F52" s="27" t="s">
        <v>109</v>
      </c>
      <c r="G52" s="27" t="s">
        <v>109</v>
      </c>
      <c r="H52" s="27" t="s">
        <v>110</v>
      </c>
      <c r="I52" s="27" t="s">
        <v>110</v>
      </c>
      <c r="J52" s="27" t="s">
        <v>110</v>
      </c>
      <c r="K52" s="27" t="s">
        <v>109</v>
      </c>
      <c r="L52" s="27" t="s">
        <v>109</v>
      </c>
      <c r="M52" s="27" t="s">
        <v>109</v>
      </c>
      <c r="N52" s="27" t="s">
        <v>109</v>
      </c>
      <c r="O52" s="27" t="s">
        <v>109</v>
      </c>
      <c r="P52" s="27" t="s">
        <v>109</v>
      </c>
      <c r="Q52" s="73">
        <f t="shared" si="3"/>
        <v>2</v>
      </c>
      <c r="R52" s="55" t="s">
        <v>271</v>
      </c>
    </row>
    <row r="53" spans="1:18" s="8" customFormat="1" ht="15" customHeight="1">
      <c r="A53" s="21" t="s">
        <v>92</v>
      </c>
      <c r="B53" s="30" t="s">
        <v>233</v>
      </c>
      <c r="C53" s="27" t="s">
        <v>110</v>
      </c>
      <c r="D53" s="27" t="s">
        <v>110</v>
      </c>
      <c r="E53" s="27" t="s">
        <v>110</v>
      </c>
      <c r="F53" s="27" t="s">
        <v>110</v>
      </c>
      <c r="G53" s="27" t="s">
        <v>110</v>
      </c>
      <c r="H53" s="27" t="s">
        <v>110</v>
      </c>
      <c r="I53" s="27" t="s">
        <v>110</v>
      </c>
      <c r="J53" s="27" t="s">
        <v>110</v>
      </c>
      <c r="K53" s="27" t="s">
        <v>110</v>
      </c>
      <c r="L53" s="27" t="s">
        <v>110</v>
      </c>
      <c r="M53" s="27" t="s">
        <v>110</v>
      </c>
      <c r="N53" s="27" t="s">
        <v>109</v>
      </c>
      <c r="O53" s="27" t="s">
        <v>109</v>
      </c>
      <c r="P53" s="27" t="s">
        <v>109</v>
      </c>
      <c r="Q53" s="73">
        <f t="shared" si="3"/>
        <v>0</v>
      </c>
      <c r="R53" s="32" t="s">
        <v>237</v>
      </c>
    </row>
    <row r="54" spans="1:18" ht="15" customHeight="1">
      <c r="A54" s="21" t="s">
        <v>43</v>
      </c>
      <c r="B54" s="30" t="s">
        <v>234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73">
        <f t="shared" si="3"/>
        <v>0</v>
      </c>
      <c r="R54" s="22"/>
    </row>
    <row r="55" spans="1:18" ht="15" customHeight="1">
      <c r="A55" s="21" t="s">
        <v>44</v>
      </c>
      <c r="B55" s="30" t="s">
        <v>159</v>
      </c>
      <c r="C55" s="27" t="s">
        <v>109</v>
      </c>
      <c r="D55" s="27" t="s">
        <v>109</v>
      </c>
      <c r="E55" s="27" t="s">
        <v>109</v>
      </c>
      <c r="F55" s="27" t="s">
        <v>109</v>
      </c>
      <c r="G55" s="27" t="s">
        <v>109</v>
      </c>
      <c r="H55" s="27" t="s">
        <v>110</v>
      </c>
      <c r="I55" s="27" t="s">
        <v>110</v>
      </c>
      <c r="J55" s="27" t="s">
        <v>110</v>
      </c>
      <c r="K55" s="27" t="s">
        <v>109</v>
      </c>
      <c r="L55" s="27" t="s">
        <v>109</v>
      </c>
      <c r="M55" s="27" t="s">
        <v>109</v>
      </c>
      <c r="N55" s="27" t="s">
        <v>109</v>
      </c>
      <c r="O55" s="27" t="s">
        <v>109</v>
      </c>
      <c r="P55" s="27" t="s">
        <v>109</v>
      </c>
      <c r="Q55" s="73">
        <f t="shared" si="3"/>
        <v>2</v>
      </c>
      <c r="R55" s="22" t="s">
        <v>238</v>
      </c>
    </row>
    <row r="56" spans="1:18" s="12" customFormat="1" ht="15" customHeight="1">
      <c r="A56" s="20" t="s">
        <v>45</v>
      </c>
      <c r="B56" s="3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3"/>
    </row>
    <row r="57" spans="1:18" s="8" customFormat="1" ht="15" customHeight="1">
      <c r="A57" s="21" t="s">
        <v>46</v>
      </c>
      <c r="B57" s="30" t="s">
        <v>159</v>
      </c>
      <c r="C57" s="27" t="s">
        <v>109</v>
      </c>
      <c r="D57" s="27" t="s">
        <v>109</v>
      </c>
      <c r="E57" s="27" t="s">
        <v>109</v>
      </c>
      <c r="F57" s="27" t="s">
        <v>109</v>
      </c>
      <c r="G57" s="27" t="s">
        <v>109</v>
      </c>
      <c r="H57" s="27" t="s">
        <v>110</v>
      </c>
      <c r="I57" s="27" t="s">
        <v>110</v>
      </c>
      <c r="J57" s="27" t="s">
        <v>110</v>
      </c>
      <c r="K57" s="27" t="s">
        <v>109</v>
      </c>
      <c r="L57" s="27" t="s">
        <v>109</v>
      </c>
      <c r="M57" s="27" t="s">
        <v>109</v>
      </c>
      <c r="N57" s="27" t="s">
        <v>109</v>
      </c>
      <c r="O57" s="27" t="s">
        <v>109</v>
      </c>
      <c r="P57" s="27" t="s">
        <v>109</v>
      </c>
      <c r="Q57" s="73">
        <f aca="true" t="shared" si="4" ref="Q57:Q68">IF(B57="Да, содержится, сведения представлены по всем указанным видам доходов",2,0)</f>
        <v>2</v>
      </c>
      <c r="R57" s="22" t="s">
        <v>238</v>
      </c>
    </row>
    <row r="58" spans="1:18" s="8" customFormat="1" ht="15" customHeight="1">
      <c r="A58" s="21" t="s">
        <v>47</v>
      </c>
      <c r="B58" s="30" t="s">
        <v>234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73"/>
      <c r="R58" s="32"/>
    </row>
    <row r="59" spans="1:18" s="8" customFormat="1" ht="15" customHeight="1">
      <c r="A59" s="21" t="s">
        <v>48</v>
      </c>
      <c r="B59" s="30" t="s">
        <v>233</v>
      </c>
      <c r="C59" s="27" t="s">
        <v>110</v>
      </c>
      <c r="D59" s="27" t="s">
        <v>110</v>
      </c>
      <c r="E59" s="27" t="s">
        <v>110</v>
      </c>
      <c r="F59" s="27" t="s">
        <v>110</v>
      </c>
      <c r="G59" s="27" t="s">
        <v>110</v>
      </c>
      <c r="H59" s="27" t="s">
        <v>110</v>
      </c>
      <c r="I59" s="27" t="s">
        <v>110</v>
      </c>
      <c r="J59" s="27" t="s">
        <v>110</v>
      </c>
      <c r="K59" s="27" t="s">
        <v>110</v>
      </c>
      <c r="L59" s="27" t="s">
        <v>110</v>
      </c>
      <c r="M59" s="27" t="s">
        <v>110</v>
      </c>
      <c r="N59" s="27" t="s">
        <v>109</v>
      </c>
      <c r="O59" s="27" t="s">
        <v>109</v>
      </c>
      <c r="P59" s="27" t="s">
        <v>109</v>
      </c>
      <c r="Q59" s="73">
        <f t="shared" si="4"/>
        <v>0</v>
      </c>
      <c r="R59" s="32" t="s">
        <v>237</v>
      </c>
    </row>
    <row r="60" spans="1:18" s="8" customFormat="1" ht="15" customHeight="1">
      <c r="A60" s="21" t="s">
        <v>49</v>
      </c>
      <c r="B60" s="30" t="s">
        <v>159</v>
      </c>
      <c r="C60" s="27" t="s">
        <v>109</v>
      </c>
      <c r="D60" s="27" t="s">
        <v>109</v>
      </c>
      <c r="E60" s="27" t="s">
        <v>109</v>
      </c>
      <c r="F60" s="27" t="s">
        <v>109</v>
      </c>
      <c r="G60" s="27" t="s">
        <v>109</v>
      </c>
      <c r="H60" s="27" t="s">
        <v>110</v>
      </c>
      <c r="I60" s="27" t="s">
        <v>110</v>
      </c>
      <c r="J60" s="27" t="s">
        <v>110</v>
      </c>
      <c r="K60" s="27" t="s">
        <v>109</v>
      </c>
      <c r="L60" s="27" t="s">
        <v>109</v>
      </c>
      <c r="M60" s="27" t="s">
        <v>109</v>
      </c>
      <c r="N60" s="27" t="s">
        <v>109</v>
      </c>
      <c r="O60" s="27" t="s">
        <v>109</v>
      </c>
      <c r="P60" s="27" t="s">
        <v>109</v>
      </c>
      <c r="Q60" s="73">
        <f t="shared" si="4"/>
        <v>2</v>
      </c>
      <c r="R60" s="32" t="s">
        <v>299</v>
      </c>
    </row>
    <row r="61" spans="1:18" ht="15" customHeight="1">
      <c r="A61" s="21" t="s">
        <v>50</v>
      </c>
      <c r="B61" s="30" t="s">
        <v>159</v>
      </c>
      <c r="C61" s="27" t="s">
        <v>109</v>
      </c>
      <c r="D61" s="27" t="s">
        <v>109</v>
      </c>
      <c r="E61" s="27" t="s">
        <v>109</v>
      </c>
      <c r="F61" s="27" t="s">
        <v>109</v>
      </c>
      <c r="G61" s="27" t="s">
        <v>109</v>
      </c>
      <c r="H61" s="27" t="s">
        <v>110</v>
      </c>
      <c r="I61" s="27" t="s">
        <v>110</v>
      </c>
      <c r="J61" s="27" t="s">
        <v>110</v>
      </c>
      <c r="K61" s="27" t="s">
        <v>109</v>
      </c>
      <c r="L61" s="27" t="s">
        <v>109</v>
      </c>
      <c r="M61" s="27" t="s">
        <v>109</v>
      </c>
      <c r="N61" s="27" t="s">
        <v>109</v>
      </c>
      <c r="O61" s="27" t="s">
        <v>109</v>
      </c>
      <c r="P61" s="27" t="s">
        <v>109</v>
      </c>
      <c r="Q61" s="73">
        <f t="shared" si="4"/>
        <v>2</v>
      </c>
      <c r="R61" s="32" t="s">
        <v>258</v>
      </c>
    </row>
    <row r="62" spans="1:18" s="8" customFormat="1" ht="15" customHeight="1">
      <c r="A62" s="21" t="s">
        <v>51</v>
      </c>
      <c r="B62" s="30" t="s">
        <v>234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73">
        <f t="shared" si="4"/>
        <v>0</v>
      </c>
      <c r="R62" s="32"/>
    </row>
    <row r="63" spans="1:18" s="19" customFormat="1" ht="15" customHeight="1">
      <c r="A63" s="21" t="s">
        <v>52</v>
      </c>
      <c r="B63" s="30" t="s">
        <v>159</v>
      </c>
      <c r="C63" s="27" t="s">
        <v>109</v>
      </c>
      <c r="D63" s="27" t="s">
        <v>109</v>
      </c>
      <c r="E63" s="27" t="s">
        <v>109</v>
      </c>
      <c r="F63" s="27" t="s">
        <v>109</v>
      </c>
      <c r="G63" s="27" t="s">
        <v>109</v>
      </c>
      <c r="H63" s="27" t="s">
        <v>110</v>
      </c>
      <c r="I63" s="27" t="s">
        <v>110</v>
      </c>
      <c r="J63" s="27" t="s">
        <v>110</v>
      </c>
      <c r="K63" s="27" t="s">
        <v>109</v>
      </c>
      <c r="L63" s="27" t="s">
        <v>110</v>
      </c>
      <c r="M63" s="27" t="s">
        <v>109</v>
      </c>
      <c r="N63" s="27" t="s">
        <v>109</v>
      </c>
      <c r="O63" s="27" t="s">
        <v>109</v>
      </c>
      <c r="P63" s="27" t="s">
        <v>109</v>
      </c>
      <c r="Q63" s="73">
        <f>IF(B63="Да, содержится, сведения представлены по всем указанным видам доходов",2,0)</f>
        <v>2</v>
      </c>
      <c r="R63" s="32" t="s">
        <v>252</v>
      </c>
    </row>
    <row r="64" spans="1:18" s="19" customFormat="1" ht="15" customHeight="1">
      <c r="A64" s="21" t="s">
        <v>53</v>
      </c>
      <c r="B64" s="30" t="s">
        <v>233</v>
      </c>
      <c r="C64" s="27" t="s">
        <v>110</v>
      </c>
      <c r="D64" s="27" t="s">
        <v>110</v>
      </c>
      <c r="E64" s="27" t="s">
        <v>110</v>
      </c>
      <c r="F64" s="27" t="s">
        <v>110</v>
      </c>
      <c r="G64" s="27" t="s">
        <v>110</v>
      </c>
      <c r="H64" s="27" t="s">
        <v>110</v>
      </c>
      <c r="I64" s="27" t="s">
        <v>110</v>
      </c>
      <c r="J64" s="27" t="s">
        <v>110</v>
      </c>
      <c r="K64" s="27" t="s">
        <v>110</v>
      </c>
      <c r="L64" s="27" t="s">
        <v>110</v>
      </c>
      <c r="M64" s="27" t="s">
        <v>110</v>
      </c>
      <c r="N64" s="27" t="s">
        <v>109</v>
      </c>
      <c r="O64" s="27" t="s">
        <v>109</v>
      </c>
      <c r="P64" s="27" t="s">
        <v>109</v>
      </c>
      <c r="Q64" s="73">
        <f>IF(B64="Да, содержится, сведения представлены по всем указанным видам доходов",2,0)</f>
        <v>0</v>
      </c>
      <c r="R64" s="55" t="s">
        <v>242</v>
      </c>
    </row>
    <row r="65" spans="1:18" s="19" customFormat="1" ht="15" customHeight="1">
      <c r="A65" s="21" t="s">
        <v>54</v>
      </c>
      <c r="B65" s="30" t="s">
        <v>234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73">
        <f>IF(B65="Да, содержится, сведения представлены по всем указанным видам доходов",2,0)</f>
        <v>0</v>
      </c>
      <c r="R65" s="32"/>
    </row>
    <row r="66" spans="1:18" s="8" customFormat="1" ht="15" customHeight="1">
      <c r="A66" s="21" t="s">
        <v>55</v>
      </c>
      <c r="B66" s="30" t="s">
        <v>159</v>
      </c>
      <c r="C66" s="27" t="s">
        <v>109</v>
      </c>
      <c r="D66" s="27" t="s">
        <v>109</v>
      </c>
      <c r="E66" s="27" t="s">
        <v>109</v>
      </c>
      <c r="F66" s="27" t="s">
        <v>109</v>
      </c>
      <c r="G66" s="27" t="s">
        <v>109</v>
      </c>
      <c r="H66" s="27" t="s">
        <v>110</v>
      </c>
      <c r="I66" s="27" t="s">
        <v>110</v>
      </c>
      <c r="J66" s="27" t="s">
        <v>110</v>
      </c>
      <c r="K66" s="27" t="s">
        <v>109</v>
      </c>
      <c r="L66" s="27" t="s">
        <v>109</v>
      </c>
      <c r="M66" s="27" t="s">
        <v>109</v>
      </c>
      <c r="N66" s="27" t="s">
        <v>109</v>
      </c>
      <c r="O66" s="27" t="s">
        <v>109</v>
      </c>
      <c r="P66" s="27" t="s">
        <v>109</v>
      </c>
      <c r="Q66" s="73">
        <f>IF(B66="Да, содержится, сведения представлены по всем указанным видам доходов",2,0)</f>
        <v>2</v>
      </c>
      <c r="R66" s="32" t="s">
        <v>258</v>
      </c>
    </row>
    <row r="67" spans="1:18" ht="15" customHeight="1">
      <c r="A67" s="21" t="s">
        <v>56</v>
      </c>
      <c r="B67" s="30" t="s">
        <v>233</v>
      </c>
      <c r="C67" s="27" t="s">
        <v>110</v>
      </c>
      <c r="D67" s="27" t="s">
        <v>110</v>
      </c>
      <c r="E67" s="27" t="s">
        <v>110</v>
      </c>
      <c r="F67" s="27" t="s">
        <v>110</v>
      </c>
      <c r="G67" s="27" t="s">
        <v>110</v>
      </c>
      <c r="H67" s="27" t="s">
        <v>110</v>
      </c>
      <c r="I67" s="27" t="s">
        <v>110</v>
      </c>
      <c r="J67" s="27" t="s">
        <v>110</v>
      </c>
      <c r="K67" s="27" t="s">
        <v>110</v>
      </c>
      <c r="L67" s="27" t="s">
        <v>110</v>
      </c>
      <c r="M67" s="27" t="s">
        <v>110</v>
      </c>
      <c r="N67" s="27" t="s">
        <v>109</v>
      </c>
      <c r="O67" s="27" t="s">
        <v>109</v>
      </c>
      <c r="P67" s="27" t="s">
        <v>109</v>
      </c>
      <c r="Q67" s="73">
        <f t="shared" si="4"/>
        <v>0</v>
      </c>
      <c r="R67" s="32" t="s">
        <v>252</v>
      </c>
    </row>
    <row r="68" spans="1:18" s="8" customFormat="1" ht="15" customHeight="1">
      <c r="A68" s="21" t="s">
        <v>57</v>
      </c>
      <c r="B68" s="30" t="s">
        <v>234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73">
        <f t="shared" si="4"/>
        <v>0</v>
      </c>
      <c r="R68" s="32"/>
    </row>
    <row r="69" spans="1:18" s="8" customFormat="1" ht="15" customHeight="1">
      <c r="A69" s="21" t="s">
        <v>58</v>
      </c>
      <c r="B69" s="30" t="s">
        <v>233</v>
      </c>
      <c r="C69" s="27" t="s">
        <v>110</v>
      </c>
      <c r="D69" s="27" t="s">
        <v>110</v>
      </c>
      <c r="E69" s="27" t="s">
        <v>110</v>
      </c>
      <c r="F69" s="27" t="s">
        <v>110</v>
      </c>
      <c r="G69" s="27" t="s">
        <v>110</v>
      </c>
      <c r="H69" s="27" t="s">
        <v>110</v>
      </c>
      <c r="I69" s="27" t="s">
        <v>110</v>
      </c>
      <c r="J69" s="27" t="s">
        <v>110</v>
      </c>
      <c r="K69" s="27" t="s">
        <v>110</v>
      </c>
      <c r="L69" s="27" t="s">
        <v>110</v>
      </c>
      <c r="M69" s="27" t="s">
        <v>110</v>
      </c>
      <c r="N69" s="27" t="s">
        <v>109</v>
      </c>
      <c r="O69" s="27" t="s">
        <v>109</v>
      </c>
      <c r="P69" s="27" t="s">
        <v>109</v>
      </c>
      <c r="Q69" s="73">
        <f>IF(B69="Да, содержится, сведения представлены по всем указанным видам доходов",2,0)</f>
        <v>0</v>
      </c>
      <c r="R69" s="32" t="s">
        <v>258</v>
      </c>
    </row>
    <row r="70" spans="1:18" ht="15" customHeight="1">
      <c r="A70" s="21" t="s">
        <v>59</v>
      </c>
      <c r="B70" s="30" t="s">
        <v>234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73">
        <f>IF(B70="Да, содержится, сведения представлены по всем указанным видам доходов",2,0)</f>
        <v>0</v>
      </c>
      <c r="R70" s="32"/>
    </row>
    <row r="71" spans="1:18" s="12" customFormat="1" ht="15" customHeight="1">
      <c r="A71" s="20" t="s">
        <v>60</v>
      </c>
      <c r="B71" s="3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31"/>
    </row>
    <row r="72" spans="1:18" s="8" customFormat="1" ht="15" customHeight="1">
      <c r="A72" s="21" t="s">
        <v>61</v>
      </c>
      <c r="B72" s="65" t="s">
        <v>234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73">
        <f aca="true" t="shared" si="5" ref="Q72:Q77">IF(B72="Да, содержится, сведения представлены по всем указанным видам доходов",2,0)</f>
        <v>0</v>
      </c>
      <c r="R72" s="32"/>
    </row>
    <row r="73" spans="1:18" ht="15" customHeight="1">
      <c r="A73" s="21" t="s">
        <v>62</v>
      </c>
      <c r="B73" s="65" t="s">
        <v>159</v>
      </c>
      <c r="C73" s="27" t="s">
        <v>109</v>
      </c>
      <c r="D73" s="27" t="s">
        <v>109</v>
      </c>
      <c r="E73" s="27" t="s">
        <v>109</v>
      </c>
      <c r="F73" s="27" t="s">
        <v>109</v>
      </c>
      <c r="G73" s="27" t="s">
        <v>109</v>
      </c>
      <c r="H73" s="27" t="s">
        <v>110</v>
      </c>
      <c r="I73" s="27" t="s">
        <v>110</v>
      </c>
      <c r="J73" s="27" t="s">
        <v>110</v>
      </c>
      <c r="K73" s="27" t="s">
        <v>109</v>
      </c>
      <c r="L73" s="27" t="s">
        <v>109</v>
      </c>
      <c r="M73" s="27" t="s">
        <v>109</v>
      </c>
      <c r="N73" s="27" t="s">
        <v>109</v>
      </c>
      <c r="O73" s="27" t="s">
        <v>109</v>
      </c>
      <c r="P73" s="27" t="s">
        <v>109</v>
      </c>
      <c r="Q73" s="73">
        <f t="shared" si="5"/>
        <v>2</v>
      </c>
      <c r="R73" s="32" t="s">
        <v>299</v>
      </c>
    </row>
    <row r="74" spans="1:18" ht="15" customHeight="1">
      <c r="A74" s="21" t="s">
        <v>63</v>
      </c>
      <c r="B74" s="65" t="s">
        <v>159</v>
      </c>
      <c r="C74" s="27" t="s">
        <v>109</v>
      </c>
      <c r="D74" s="27" t="s">
        <v>109</v>
      </c>
      <c r="E74" s="27" t="s">
        <v>109</v>
      </c>
      <c r="F74" s="27" t="s">
        <v>109</v>
      </c>
      <c r="G74" s="27" t="s">
        <v>109</v>
      </c>
      <c r="H74" s="27" t="s">
        <v>110</v>
      </c>
      <c r="I74" s="27" t="s">
        <v>110</v>
      </c>
      <c r="J74" s="27" t="s">
        <v>110</v>
      </c>
      <c r="K74" s="27" t="s">
        <v>109</v>
      </c>
      <c r="L74" s="27" t="s">
        <v>109</v>
      </c>
      <c r="M74" s="27" t="s">
        <v>109</v>
      </c>
      <c r="N74" s="27" t="s">
        <v>110</v>
      </c>
      <c r="O74" s="27" t="s">
        <v>109</v>
      </c>
      <c r="P74" s="27" t="s">
        <v>109</v>
      </c>
      <c r="Q74" s="73">
        <f t="shared" si="5"/>
        <v>2</v>
      </c>
      <c r="R74" s="32" t="s">
        <v>242</v>
      </c>
    </row>
    <row r="75" spans="1:18" s="8" customFormat="1" ht="15" customHeight="1">
      <c r="A75" s="21" t="s">
        <v>64</v>
      </c>
      <c r="B75" s="65" t="s">
        <v>234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73">
        <f t="shared" si="5"/>
        <v>0</v>
      </c>
      <c r="R75" s="32"/>
    </row>
    <row r="76" spans="1:18" s="8" customFormat="1" ht="15" customHeight="1">
      <c r="A76" s="21" t="s">
        <v>65</v>
      </c>
      <c r="B76" s="65" t="s">
        <v>233</v>
      </c>
      <c r="C76" s="27" t="s">
        <v>110</v>
      </c>
      <c r="D76" s="27" t="s">
        <v>110</v>
      </c>
      <c r="E76" s="27" t="s">
        <v>110</v>
      </c>
      <c r="F76" s="27" t="s">
        <v>110</v>
      </c>
      <c r="G76" s="27" t="s">
        <v>110</v>
      </c>
      <c r="H76" s="27" t="s">
        <v>110</v>
      </c>
      <c r="I76" s="27" t="s">
        <v>110</v>
      </c>
      <c r="J76" s="27" t="s">
        <v>110</v>
      </c>
      <c r="K76" s="27" t="s">
        <v>110</v>
      </c>
      <c r="L76" s="27" t="s">
        <v>110</v>
      </c>
      <c r="M76" s="27" t="s">
        <v>110</v>
      </c>
      <c r="N76" s="27" t="s">
        <v>109</v>
      </c>
      <c r="O76" s="27" t="s">
        <v>109</v>
      </c>
      <c r="P76" s="27" t="s">
        <v>109</v>
      </c>
      <c r="Q76" s="73">
        <f t="shared" si="5"/>
        <v>0</v>
      </c>
      <c r="R76" s="32" t="s">
        <v>258</v>
      </c>
    </row>
    <row r="77" spans="1:18" s="8" customFormat="1" ht="15" customHeight="1">
      <c r="A77" s="21" t="s">
        <v>66</v>
      </c>
      <c r="B77" s="65" t="s">
        <v>234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73">
        <f t="shared" si="5"/>
        <v>0</v>
      </c>
      <c r="R77" s="32"/>
    </row>
    <row r="78" spans="1:18" s="12" customFormat="1" ht="15" customHeight="1">
      <c r="A78" s="20" t="s">
        <v>67</v>
      </c>
      <c r="B78" s="66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3"/>
    </row>
    <row r="79" spans="1:18" s="8" customFormat="1" ht="15" customHeight="1">
      <c r="A79" s="21" t="s">
        <v>68</v>
      </c>
      <c r="B79" s="65" t="s">
        <v>234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3">
        <f aca="true" t="shared" si="6" ref="Q79:Q90">IF(B79="Да, содержится, сведения представлены по всем указанным видам доходов",2,0)</f>
        <v>0</v>
      </c>
      <c r="R79" s="32"/>
    </row>
    <row r="80" spans="1:18" s="8" customFormat="1" ht="15" customHeight="1">
      <c r="A80" s="21" t="s">
        <v>69</v>
      </c>
      <c r="B80" s="65" t="s">
        <v>233</v>
      </c>
      <c r="C80" s="27" t="s">
        <v>110</v>
      </c>
      <c r="D80" s="27" t="s">
        <v>110</v>
      </c>
      <c r="E80" s="27" t="s">
        <v>110</v>
      </c>
      <c r="F80" s="27" t="s">
        <v>110</v>
      </c>
      <c r="G80" s="27" t="s">
        <v>110</v>
      </c>
      <c r="H80" s="27" t="s">
        <v>110</v>
      </c>
      <c r="I80" s="27" t="s">
        <v>110</v>
      </c>
      <c r="J80" s="27" t="s">
        <v>110</v>
      </c>
      <c r="K80" s="27" t="s">
        <v>110</v>
      </c>
      <c r="L80" s="27" t="s">
        <v>110</v>
      </c>
      <c r="M80" s="27" t="s">
        <v>110</v>
      </c>
      <c r="N80" s="27" t="s">
        <v>109</v>
      </c>
      <c r="O80" s="27" t="s">
        <v>109</v>
      </c>
      <c r="P80" s="27" t="s">
        <v>109</v>
      </c>
      <c r="Q80" s="73">
        <f t="shared" si="6"/>
        <v>0</v>
      </c>
      <c r="R80" s="32" t="s">
        <v>250</v>
      </c>
    </row>
    <row r="81" spans="1:18" s="8" customFormat="1" ht="15" customHeight="1">
      <c r="A81" s="21" t="s">
        <v>70</v>
      </c>
      <c r="B81" s="65" t="s">
        <v>159</v>
      </c>
      <c r="C81" s="27" t="s">
        <v>109</v>
      </c>
      <c r="D81" s="27" t="s">
        <v>109</v>
      </c>
      <c r="E81" s="27" t="s">
        <v>109</v>
      </c>
      <c r="F81" s="27" t="s">
        <v>109</v>
      </c>
      <c r="G81" s="27" t="s">
        <v>109</v>
      </c>
      <c r="H81" s="27" t="s">
        <v>110</v>
      </c>
      <c r="I81" s="27" t="s">
        <v>110</v>
      </c>
      <c r="J81" s="27" t="s">
        <v>110</v>
      </c>
      <c r="K81" s="27" t="s">
        <v>109</v>
      </c>
      <c r="L81" s="27" t="s">
        <v>109</v>
      </c>
      <c r="M81" s="27" t="s">
        <v>109</v>
      </c>
      <c r="N81" s="27" t="s">
        <v>109</v>
      </c>
      <c r="O81" s="27" t="s">
        <v>109</v>
      </c>
      <c r="P81" s="27" t="s">
        <v>109</v>
      </c>
      <c r="Q81" s="73">
        <f t="shared" si="6"/>
        <v>2</v>
      </c>
      <c r="R81" s="32" t="s">
        <v>237</v>
      </c>
    </row>
    <row r="82" spans="1:18" s="8" customFormat="1" ht="15" customHeight="1">
      <c r="A82" s="21" t="s">
        <v>71</v>
      </c>
      <c r="B82" s="65" t="s">
        <v>159</v>
      </c>
      <c r="C82" s="27" t="s">
        <v>109</v>
      </c>
      <c r="D82" s="27" t="s">
        <v>109</v>
      </c>
      <c r="E82" s="27" t="s">
        <v>109</v>
      </c>
      <c r="F82" s="27" t="s">
        <v>109</v>
      </c>
      <c r="G82" s="27" t="s">
        <v>109</v>
      </c>
      <c r="H82" s="27" t="s">
        <v>110</v>
      </c>
      <c r="I82" s="27" t="s">
        <v>110</v>
      </c>
      <c r="J82" s="27" t="s">
        <v>110</v>
      </c>
      <c r="K82" s="27" t="s">
        <v>109</v>
      </c>
      <c r="L82" s="27" t="s">
        <v>109</v>
      </c>
      <c r="M82" s="27" t="s">
        <v>109</v>
      </c>
      <c r="N82" s="27" t="s">
        <v>109</v>
      </c>
      <c r="O82" s="27" t="s">
        <v>109</v>
      </c>
      <c r="P82" s="27" t="s">
        <v>109</v>
      </c>
      <c r="Q82" s="73">
        <f t="shared" si="6"/>
        <v>2</v>
      </c>
      <c r="R82" s="32" t="s">
        <v>237</v>
      </c>
    </row>
    <row r="83" spans="1:18" ht="15" customHeight="1">
      <c r="A83" s="21" t="s">
        <v>72</v>
      </c>
      <c r="B83" s="65" t="s">
        <v>234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73">
        <f t="shared" si="6"/>
        <v>0</v>
      </c>
      <c r="R83" s="32"/>
    </row>
    <row r="84" spans="1:18" s="8" customFormat="1" ht="15" customHeight="1">
      <c r="A84" s="21" t="s">
        <v>73</v>
      </c>
      <c r="B84" s="30" t="s">
        <v>234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73">
        <f t="shared" si="6"/>
        <v>0</v>
      </c>
      <c r="R84" s="32"/>
    </row>
    <row r="85" spans="1:18" ht="15" customHeight="1">
      <c r="A85" s="21" t="s">
        <v>74</v>
      </c>
      <c r="B85" s="30" t="s">
        <v>159</v>
      </c>
      <c r="C85" s="27" t="s">
        <v>109</v>
      </c>
      <c r="D85" s="27" t="s">
        <v>109</v>
      </c>
      <c r="E85" s="27" t="s">
        <v>109</v>
      </c>
      <c r="F85" s="27" t="s">
        <v>110</v>
      </c>
      <c r="G85" s="27" t="s">
        <v>109</v>
      </c>
      <c r="H85" s="27" t="s">
        <v>110</v>
      </c>
      <c r="I85" s="27" t="s">
        <v>110</v>
      </c>
      <c r="J85" s="27" t="s">
        <v>110</v>
      </c>
      <c r="K85" s="27" t="s">
        <v>109</v>
      </c>
      <c r="L85" s="27" t="s">
        <v>109</v>
      </c>
      <c r="M85" s="27" t="s">
        <v>109</v>
      </c>
      <c r="N85" s="27" t="s">
        <v>109</v>
      </c>
      <c r="O85" s="27" t="s">
        <v>109</v>
      </c>
      <c r="P85" s="27" t="s">
        <v>110</v>
      </c>
      <c r="Q85" s="73">
        <f t="shared" si="6"/>
        <v>2</v>
      </c>
      <c r="R85" s="32" t="s">
        <v>237</v>
      </c>
    </row>
    <row r="86" spans="1:18" s="7" customFormat="1" ht="15" customHeight="1">
      <c r="A86" s="21" t="s">
        <v>75</v>
      </c>
      <c r="B86" s="30" t="s">
        <v>159</v>
      </c>
      <c r="C86" s="27" t="s">
        <v>109</v>
      </c>
      <c r="D86" s="27" t="s">
        <v>109</v>
      </c>
      <c r="E86" s="27" t="s">
        <v>109</v>
      </c>
      <c r="F86" s="27" t="s">
        <v>109</v>
      </c>
      <c r="G86" s="27" t="s">
        <v>109</v>
      </c>
      <c r="H86" s="27" t="s">
        <v>110</v>
      </c>
      <c r="I86" s="27" t="s">
        <v>110</v>
      </c>
      <c r="J86" s="27" t="s">
        <v>110</v>
      </c>
      <c r="K86" s="27" t="s">
        <v>109</v>
      </c>
      <c r="L86" s="27" t="s">
        <v>109</v>
      </c>
      <c r="M86" s="27" t="s">
        <v>109</v>
      </c>
      <c r="N86" s="27" t="s">
        <v>109</v>
      </c>
      <c r="O86" s="27" t="s">
        <v>109</v>
      </c>
      <c r="P86" s="27" t="s">
        <v>109</v>
      </c>
      <c r="Q86" s="73">
        <f t="shared" si="6"/>
        <v>2</v>
      </c>
      <c r="R86" s="32" t="s">
        <v>299</v>
      </c>
    </row>
    <row r="87" spans="1:18" s="8" customFormat="1" ht="15" customHeight="1">
      <c r="A87" s="21" t="s">
        <v>76</v>
      </c>
      <c r="B87" s="30" t="s">
        <v>234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73">
        <f t="shared" si="6"/>
        <v>0</v>
      </c>
      <c r="R87" s="32"/>
    </row>
    <row r="88" spans="1:18" ht="15" customHeight="1">
      <c r="A88" s="21" t="s">
        <v>77</v>
      </c>
      <c r="B88" s="30" t="s">
        <v>234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73">
        <f t="shared" si="6"/>
        <v>0</v>
      </c>
      <c r="R88" s="32"/>
    </row>
    <row r="89" spans="1:18" s="8" customFormat="1" ht="15" customHeight="1">
      <c r="A89" s="21" t="s">
        <v>78</v>
      </c>
      <c r="B89" s="30" t="s">
        <v>159</v>
      </c>
      <c r="C89" s="27" t="s">
        <v>109</v>
      </c>
      <c r="D89" s="27" t="s">
        <v>109</v>
      </c>
      <c r="E89" s="27" t="s">
        <v>109</v>
      </c>
      <c r="F89" s="27" t="s">
        <v>109</v>
      </c>
      <c r="G89" s="27" t="s">
        <v>109</v>
      </c>
      <c r="H89" s="27" t="s">
        <v>110</v>
      </c>
      <c r="I89" s="27" t="s">
        <v>110</v>
      </c>
      <c r="J89" s="27" t="s">
        <v>110</v>
      </c>
      <c r="K89" s="27" t="s">
        <v>109</v>
      </c>
      <c r="L89" s="27" t="s">
        <v>109</v>
      </c>
      <c r="M89" s="27" t="s">
        <v>109</v>
      </c>
      <c r="N89" s="27" t="s">
        <v>109</v>
      </c>
      <c r="O89" s="27" t="s">
        <v>109</v>
      </c>
      <c r="P89" s="27" t="s">
        <v>109</v>
      </c>
      <c r="Q89" s="73">
        <f t="shared" si="6"/>
        <v>2</v>
      </c>
      <c r="R89" s="32" t="s">
        <v>260</v>
      </c>
    </row>
    <row r="90" spans="1:18" s="8" customFormat="1" ht="15" customHeight="1">
      <c r="A90" s="21" t="s">
        <v>79</v>
      </c>
      <c r="B90" s="30" t="s">
        <v>233</v>
      </c>
      <c r="C90" s="27" t="s">
        <v>110</v>
      </c>
      <c r="D90" s="27" t="s">
        <v>110</v>
      </c>
      <c r="E90" s="27" t="s">
        <v>110</v>
      </c>
      <c r="F90" s="27" t="s">
        <v>110</v>
      </c>
      <c r="G90" s="27" t="s">
        <v>110</v>
      </c>
      <c r="H90" s="27" t="s">
        <v>110</v>
      </c>
      <c r="I90" s="27" t="s">
        <v>110</v>
      </c>
      <c r="J90" s="27" t="s">
        <v>110</v>
      </c>
      <c r="K90" s="27" t="s">
        <v>110</v>
      </c>
      <c r="L90" s="27" t="s">
        <v>110</v>
      </c>
      <c r="M90" s="27" t="s">
        <v>110</v>
      </c>
      <c r="N90" s="27" t="s">
        <v>109</v>
      </c>
      <c r="O90" s="27" t="s">
        <v>109</v>
      </c>
      <c r="P90" s="27" t="s">
        <v>109</v>
      </c>
      <c r="Q90" s="73">
        <f t="shared" si="6"/>
        <v>0</v>
      </c>
      <c r="R90" s="32" t="s">
        <v>250</v>
      </c>
    </row>
    <row r="91" spans="1:18" s="12" customFormat="1" ht="15" customHeight="1">
      <c r="A91" s="20" t="s">
        <v>80</v>
      </c>
      <c r="B91" s="3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3"/>
    </row>
    <row r="92" spans="1:18" s="8" customFormat="1" ht="15" customHeight="1">
      <c r="A92" s="21" t="s">
        <v>81</v>
      </c>
      <c r="B92" s="30" t="s">
        <v>159</v>
      </c>
      <c r="C92" s="27" t="s">
        <v>109</v>
      </c>
      <c r="D92" s="27" t="s">
        <v>109</v>
      </c>
      <c r="E92" s="27" t="s">
        <v>109</v>
      </c>
      <c r="F92" s="27" t="s">
        <v>110</v>
      </c>
      <c r="G92" s="27" t="s">
        <v>110</v>
      </c>
      <c r="H92" s="27" t="s">
        <v>110</v>
      </c>
      <c r="I92" s="27" t="s">
        <v>110</v>
      </c>
      <c r="J92" s="27" t="s">
        <v>110</v>
      </c>
      <c r="K92" s="27" t="s">
        <v>109</v>
      </c>
      <c r="L92" s="27" t="s">
        <v>109</v>
      </c>
      <c r="M92" s="27" t="s">
        <v>109</v>
      </c>
      <c r="N92" s="27" t="s">
        <v>109</v>
      </c>
      <c r="O92" s="27" t="s">
        <v>109</v>
      </c>
      <c r="P92" s="27" t="s">
        <v>109</v>
      </c>
      <c r="Q92" s="73">
        <f aca="true" t="shared" si="7" ref="Q92:Q100">IF(B92="Да, содержится, сведения представлены по всем указанным видам доходов",2,0)</f>
        <v>2</v>
      </c>
      <c r="R92" s="32" t="s">
        <v>258</v>
      </c>
    </row>
    <row r="93" spans="1:18" s="8" customFormat="1" ht="15" customHeight="1">
      <c r="A93" s="21" t="s">
        <v>82</v>
      </c>
      <c r="B93" s="30" t="s">
        <v>159</v>
      </c>
      <c r="C93" s="27" t="s">
        <v>109</v>
      </c>
      <c r="D93" s="27" t="s">
        <v>109</v>
      </c>
      <c r="E93" s="27" t="s">
        <v>109</v>
      </c>
      <c r="F93" s="27" t="s">
        <v>109</v>
      </c>
      <c r="G93" s="27" t="s">
        <v>109</v>
      </c>
      <c r="H93" s="27" t="s">
        <v>110</v>
      </c>
      <c r="I93" s="27" t="s">
        <v>110</v>
      </c>
      <c r="J93" s="27" t="s">
        <v>110</v>
      </c>
      <c r="K93" s="27" t="s">
        <v>109</v>
      </c>
      <c r="L93" s="27" t="s">
        <v>109</v>
      </c>
      <c r="M93" s="27" t="s">
        <v>109</v>
      </c>
      <c r="N93" s="27" t="s">
        <v>109</v>
      </c>
      <c r="O93" s="27" t="s">
        <v>109</v>
      </c>
      <c r="P93" s="27" t="s">
        <v>109</v>
      </c>
      <c r="Q93" s="73">
        <f t="shared" si="7"/>
        <v>2</v>
      </c>
      <c r="R93" s="32" t="s">
        <v>237</v>
      </c>
    </row>
    <row r="94" spans="1:18" ht="15" customHeight="1">
      <c r="A94" s="21" t="s">
        <v>83</v>
      </c>
      <c r="B94" s="30" t="s">
        <v>159</v>
      </c>
      <c r="C94" s="27" t="s">
        <v>109</v>
      </c>
      <c r="D94" s="27" t="s">
        <v>109</v>
      </c>
      <c r="E94" s="27" t="s">
        <v>109</v>
      </c>
      <c r="F94" s="27" t="s">
        <v>109</v>
      </c>
      <c r="G94" s="27" t="s">
        <v>109</v>
      </c>
      <c r="H94" s="27" t="s">
        <v>110</v>
      </c>
      <c r="I94" s="27" t="s">
        <v>110</v>
      </c>
      <c r="J94" s="27" t="s">
        <v>110</v>
      </c>
      <c r="K94" s="27" t="s">
        <v>109</v>
      </c>
      <c r="L94" s="27" t="s">
        <v>109</v>
      </c>
      <c r="M94" s="27" t="s">
        <v>109</v>
      </c>
      <c r="N94" s="27" t="s">
        <v>109</v>
      </c>
      <c r="O94" s="27" t="s">
        <v>109</v>
      </c>
      <c r="P94" s="27" t="s">
        <v>109</v>
      </c>
      <c r="Q94" s="73">
        <f t="shared" si="7"/>
        <v>2</v>
      </c>
      <c r="R94" s="32" t="s">
        <v>230</v>
      </c>
    </row>
    <row r="95" spans="1:18" ht="15" customHeight="1">
      <c r="A95" s="21" t="s">
        <v>84</v>
      </c>
      <c r="B95" s="30" t="s">
        <v>234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73">
        <f t="shared" si="7"/>
        <v>0</v>
      </c>
      <c r="R95" s="32"/>
    </row>
    <row r="96" spans="1:18" ht="15" customHeight="1">
      <c r="A96" s="21" t="s">
        <v>85</v>
      </c>
      <c r="B96" s="30" t="s">
        <v>159</v>
      </c>
      <c r="C96" s="27" t="s">
        <v>109</v>
      </c>
      <c r="D96" s="27" t="s">
        <v>109</v>
      </c>
      <c r="E96" s="27" t="s">
        <v>109</v>
      </c>
      <c r="F96" s="27" t="s">
        <v>110</v>
      </c>
      <c r="G96" s="27" t="s">
        <v>109</v>
      </c>
      <c r="H96" s="27" t="s">
        <v>110</v>
      </c>
      <c r="I96" s="27" t="s">
        <v>110</v>
      </c>
      <c r="J96" s="27" t="s">
        <v>110</v>
      </c>
      <c r="K96" s="27" t="s">
        <v>109</v>
      </c>
      <c r="L96" s="27" t="s">
        <v>109</v>
      </c>
      <c r="M96" s="27" t="s">
        <v>109</v>
      </c>
      <c r="N96" s="27" t="s">
        <v>109</v>
      </c>
      <c r="O96" s="27" t="s">
        <v>109</v>
      </c>
      <c r="P96" s="27" t="s">
        <v>109</v>
      </c>
      <c r="Q96" s="73">
        <f t="shared" si="7"/>
        <v>2</v>
      </c>
      <c r="R96" s="32" t="s">
        <v>273</v>
      </c>
    </row>
    <row r="97" spans="1:18" s="8" customFormat="1" ht="15" customHeight="1">
      <c r="A97" s="21" t="s">
        <v>86</v>
      </c>
      <c r="B97" s="30" t="s">
        <v>159</v>
      </c>
      <c r="C97" s="27" t="s">
        <v>109</v>
      </c>
      <c r="D97" s="27" t="s">
        <v>109</v>
      </c>
      <c r="E97" s="27" t="s">
        <v>109</v>
      </c>
      <c r="F97" s="27" t="s">
        <v>109</v>
      </c>
      <c r="G97" s="27" t="s">
        <v>109</v>
      </c>
      <c r="H97" s="27" t="s">
        <v>110</v>
      </c>
      <c r="I97" s="27" t="s">
        <v>110</v>
      </c>
      <c r="J97" s="27" t="s">
        <v>110</v>
      </c>
      <c r="K97" s="27" t="s">
        <v>109</v>
      </c>
      <c r="L97" s="27" t="s">
        <v>109</v>
      </c>
      <c r="M97" s="27" t="s">
        <v>109</v>
      </c>
      <c r="N97" s="27" t="s">
        <v>109</v>
      </c>
      <c r="O97" s="27" t="s">
        <v>109</v>
      </c>
      <c r="P97" s="27" t="s">
        <v>109</v>
      </c>
      <c r="Q97" s="73">
        <f t="shared" si="7"/>
        <v>2</v>
      </c>
      <c r="R97" s="32" t="s">
        <v>258</v>
      </c>
    </row>
    <row r="98" spans="1:18" s="8" customFormat="1" ht="15" customHeight="1">
      <c r="A98" s="21" t="s">
        <v>87</v>
      </c>
      <c r="B98" s="30" t="s">
        <v>234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73">
        <f t="shared" si="7"/>
        <v>0</v>
      </c>
      <c r="R98" s="52"/>
    </row>
    <row r="99" spans="1:18" s="8" customFormat="1" ht="15" customHeight="1">
      <c r="A99" s="21" t="s">
        <v>88</v>
      </c>
      <c r="B99" s="30" t="s">
        <v>159</v>
      </c>
      <c r="C99" s="27" t="s">
        <v>109</v>
      </c>
      <c r="D99" s="27" t="s">
        <v>109</v>
      </c>
      <c r="E99" s="27" t="s">
        <v>109</v>
      </c>
      <c r="F99" s="27" t="s">
        <v>109</v>
      </c>
      <c r="G99" s="27" t="s">
        <v>109</v>
      </c>
      <c r="H99" s="27" t="s">
        <v>110</v>
      </c>
      <c r="I99" s="27" t="s">
        <v>110</v>
      </c>
      <c r="J99" s="27" t="s">
        <v>110</v>
      </c>
      <c r="K99" s="27" t="s">
        <v>109</v>
      </c>
      <c r="L99" s="27" t="s">
        <v>109</v>
      </c>
      <c r="M99" s="27" t="s">
        <v>109</v>
      </c>
      <c r="N99" s="27" t="s">
        <v>109</v>
      </c>
      <c r="O99" s="27" t="s">
        <v>109</v>
      </c>
      <c r="P99" s="27" t="s">
        <v>109</v>
      </c>
      <c r="Q99" s="73">
        <f t="shared" si="7"/>
        <v>2</v>
      </c>
      <c r="R99" s="52" t="s">
        <v>252</v>
      </c>
    </row>
    <row r="100" spans="1:18" s="8" customFormat="1" ht="15" customHeight="1">
      <c r="A100" s="21" t="s">
        <v>89</v>
      </c>
      <c r="B100" s="30" t="s">
        <v>159</v>
      </c>
      <c r="C100" s="27" t="s">
        <v>109</v>
      </c>
      <c r="D100" s="27" t="s">
        <v>109</v>
      </c>
      <c r="E100" s="27" t="s">
        <v>109</v>
      </c>
      <c r="F100" s="27" t="s">
        <v>110</v>
      </c>
      <c r="G100" s="27" t="s">
        <v>110</v>
      </c>
      <c r="H100" s="27" t="s">
        <v>110</v>
      </c>
      <c r="I100" s="27" t="s">
        <v>110</v>
      </c>
      <c r="J100" s="27" t="s">
        <v>110</v>
      </c>
      <c r="K100" s="27" t="s">
        <v>109</v>
      </c>
      <c r="L100" s="27" t="s">
        <v>109</v>
      </c>
      <c r="M100" s="27" t="s">
        <v>109</v>
      </c>
      <c r="N100" s="27" t="s">
        <v>109</v>
      </c>
      <c r="O100" s="27" t="s">
        <v>109</v>
      </c>
      <c r="P100" s="27" t="s">
        <v>109</v>
      </c>
      <c r="Q100" s="73">
        <f t="shared" si="7"/>
        <v>2</v>
      </c>
      <c r="R100" s="52" t="s">
        <v>250</v>
      </c>
    </row>
    <row r="101" spans="1:18" s="12" customFormat="1" ht="15" customHeight="1">
      <c r="A101" s="20" t="s">
        <v>102</v>
      </c>
      <c r="B101" s="35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8"/>
      <c r="R101" s="9"/>
    </row>
    <row r="102" spans="1:18" ht="15" customHeight="1">
      <c r="A102" s="21" t="s">
        <v>103</v>
      </c>
      <c r="B102" s="30" t="s">
        <v>159</v>
      </c>
      <c r="C102" s="27" t="s">
        <v>109</v>
      </c>
      <c r="D102" s="27" t="s">
        <v>109</v>
      </c>
      <c r="E102" s="27" t="s">
        <v>109</v>
      </c>
      <c r="F102" s="27" t="s">
        <v>110</v>
      </c>
      <c r="G102" s="27" t="s">
        <v>109</v>
      </c>
      <c r="H102" s="27" t="s">
        <v>110</v>
      </c>
      <c r="I102" s="27" t="s">
        <v>110</v>
      </c>
      <c r="J102" s="27" t="s">
        <v>110</v>
      </c>
      <c r="K102" s="27" t="s">
        <v>109</v>
      </c>
      <c r="L102" s="27" t="s">
        <v>109</v>
      </c>
      <c r="M102" s="27" t="s">
        <v>109</v>
      </c>
      <c r="N102" s="27" t="s">
        <v>109</v>
      </c>
      <c r="O102" s="27" t="s">
        <v>109</v>
      </c>
      <c r="P102" s="27" t="s">
        <v>109</v>
      </c>
      <c r="Q102" s="73">
        <f>IF(B102="Да, содержится, сведения представлены по всем указанным видам доходов",2,0)</f>
        <v>2</v>
      </c>
      <c r="R102" s="52" t="s">
        <v>258</v>
      </c>
    </row>
    <row r="103" spans="1:18" ht="15" customHeight="1">
      <c r="A103" s="21" t="s">
        <v>104</v>
      </c>
      <c r="B103" s="30" t="s">
        <v>234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73">
        <f>IF(B103="Да, содержится, сведения представлены по всем указанным видам доходов",2,0)</f>
        <v>0</v>
      </c>
      <c r="R103" s="52"/>
    </row>
    <row r="104" spans="2:16" ht="15">
      <c r="B104" s="46" t="s">
        <v>97</v>
      </c>
      <c r="N104" s="4"/>
      <c r="O104" s="4"/>
      <c r="P104" s="4"/>
    </row>
    <row r="105" spans="1:17" ht="15">
      <c r="A105" s="4"/>
      <c r="B105" s="58"/>
      <c r="C105" s="4"/>
      <c r="D105" s="4"/>
      <c r="E105" s="4"/>
      <c r="F105" s="10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6"/>
    </row>
    <row r="106" spans="14:16" ht="15">
      <c r="N106" s="4"/>
      <c r="O106" s="4"/>
      <c r="P106" s="4"/>
    </row>
    <row r="107" spans="14:16" ht="15">
      <c r="N107" s="4"/>
      <c r="O107" s="4"/>
      <c r="P107" s="4"/>
    </row>
    <row r="108" spans="14:16" ht="15">
      <c r="N108" s="4"/>
      <c r="O108" s="4"/>
      <c r="P108" s="4"/>
    </row>
    <row r="109" spans="14:16" ht="15">
      <c r="N109" s="4"/>
      <c r="O109" s="4"/>
      <c r="P109" s="4"/>
    </row>
    <row r="110" spans="14:16" ht="15">
      <c r="N110" s="4"/>
      <c r="O110" s="4"/>
      <c r="P110" s="4"/>
    </row>
    <row r="111" spans="14:16" ht="15">
      <c r="N111" s="4"/>
      <c r="O111" s="4"/>
      <c r="P111" s="4"/>
    </row>
    <row r="112" spans="1:17" ht="15">
      <c r="A112" s="4"/>
      <c r="B112" s="58"/>
      <c r="C112" s="4"/>
      <c r="D112" s="4"/>
      <c r="E112" s="4"/>
      <c r="F112" s="10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6"/>
    </row>
    <row r="113" spans="14:16" ht="15">
      <c r="N113" s="4"/>
      <c r="O113" s="4"/>
      <c r="P113" s="4"/>
    </row>
    <row r="114" spans="14:16" ht="15">
      <c r="N114" s="4"/>
      <c r="O114" s="4"/>
      <c r="P114" s="4"/>
    </row>
    <row r="115" spans="14:16" ht="15">
      <c r="N115" s="4"/>
      <c r="O115" s="4"/>
      <c r="P115" s="4"/>
    </row>
    <row r="116" spans="1:17" s="2" customFormat="1" ht="11.25">
      <c r="A116" s="4"/>
      <c r="B116" s="58"/>
      <c r="C116" s="4"/>
      <c r="D116" s="4"/>
      <c r="E116" s="4"/>
      <c r="F116" s="10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6"/>
    </row>
    <row r="117" spans="14:16" ht="15">
      <c r="N117" s="4"/>
      <c r="O117" s="4"/>
      <c r="P117" s="4"/>
    </row>
    <row r="118" spans="14:16" ht="15">
      <c r="N118" s="4"/>
      <c r="O118" s="4"/>
      <c r="P118" s="4"/>
    </row>
    <row r="119" spans="1:17" s="2" customFormat="1" ht="11.25">
      <c r="A119" s="4"/>
      <c r="B119" s="58"/>
      <c r="C119" s="4"/>
      <c r="D119" s="4"/>
      <c r="E119" s="4"/>
      <c r="F119" s="10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6"/>
    </row>
    <row r="120" spans="14:16" ht="15">
      <c r="N120" s="4"/>
      <c r="O120" s="4"/>
      <c r="P120" s="4"/>
    </row>
    <row r="121" spans="14:16" ht="15">
      <c r="N121" s="4"/>
      <c r="O121" s="4"/>
      <c r="P121" s="4"/>
    </row>
    <row r="122" spans="14:16" ht="15">
      <c r="N122" s="4"/>
      <c r="O122" s="4"/>
      <c r="P122" s="4"/>
    </row>
    <row r="123" spans="1:17" s="2" customFormat="1" ht="11.25">
      <c r="A123" s="4"/>
      <c r="B123" s="58"/>
      <c r="C123" s="4"/>
      <c r="D123" s="4"/>
      <c r="E123" s="4"/>
      <c r="F123" s="10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6"/>
    </row>
    <row r="124" spans="14:16" ht="15">
      <c r="N124" s="4"/>
      <c r="O124" s="4"/>
      <c r="P124" s="4"/>
    </row>
    <row r="125" spans="14:16" ht="15">
      <c r="N125" s="4"/>
      <c r="O125" s="4"/>
      <c r="P125" s="4"/>
    </row>
    <row r="126" spans="1:17" s="2" customFormat="1" ht="11.25">
      <c r="A126" s="4"/>
      <c r="B126" s="58"/>
      <c r="C126" s="4"/>
      <c r="D126" s="4"/>
      <c r="E126" s="4"/>
      <c r="F126" s="10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6"/>
    </row>
    <row r="127" spans="14:16" ht="15">
      <c r="N127" s="4"/>
      <c r="O127" s="4"/>
      <c r="P127" s="4"/>
    </row>
    <row r="128" spans="14:16" ht="15">
      <c r="N128" s="4"/>
      <c r="O128" s="4"/>
      <c r="P128" s="4"/>
    </row>
    <row r="129" spans="14:16" ht="15">
      <c r="N129" s="4"/>
      <c r="O129" s="4"/>
      <c r="P129" s="4"/>
    </row>
    <row r="130" spans="1:17" s="2" customFormat="1" ht="11.25">
      <c r="A130" s="4"/>
      <c r="B130" s="58"/>
      <c r="C130" s="4"/>
      <c r="D130" s="4"/>
      <c r="E130" s="4"/>
      <c r="F130" s="10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6"/>
    </row>
    <row r="131" spans="14:16" ht="15">
      <c r="N131" s="4"/>
      <c r="O131" s="4"/>
      <c r="P131" s="4"/>
    </row>
    <row r="132" spans="14:16" ht="15">
      <c r="N132" s="4"/>
      <c r="O132" s="4"/>
      <c r="P132" s="4"/>
    </row>
    <row r="133" spans="14:16" ht="15">
      <c r="N133" s="4"/>
      <c r="O133" s="4"/>
      <c r="P133" s="4"/>
    </row>
    <row r="134" spans="14:16" ht="15">
      <c r="N134" s="4"/>
      <c r="O134" s="4"/>
      <c r="P134" s="4"/>
    </row>
    <row r="135" spans="14:16" ht="15">
      <c r="N135" s="4"/>
      <c r="O135" s="4"/>
      <c r="P135" s="4"/>
    </row>
    <row r="136" spans="14:16" ht="15">
      <c r="N136" s="4"/>
      <c r="O136" s="4"/>
      <c r="P136" s="4"/>
    </row>
    <row r="137" spans="14:16" ht="15">
      <c r="N137" s="4"/>
      <c r="O137" s="4"/>
      <c r="P137" s="4"/>
    </row>
    <row r="138" spans="14:16" ht="15">
      <c r="N138" s="4"/>
      <c r="O138" s="4"/>
      <c r="P138" s="4"/>
    </row>
    <row r="139" spans="14:16" ht="15">
      <c r="N139" s="4"/>
      <c r="O139" s="4"/>
      <c r="P139" s="4"/>
    </row>
    <row r="140" spans="14:16" ht="15">
      <c r="N140" s="4"/>
      <c r="O140" s="4"/>
      <c r="P140" s="4"/>
    </row>
    <row r="141" spans="14:16" ht="15">
      <c r="N141" s="4"/>
      <c r="O141" s="4"/>
      <c r="P141" s="4"/>
    </row>
    <row r="142" spans="14:16" ht="15">
      <c r="N142" s="4"/>
      <c r="O142" s="4"/>
      <c r="P142" s="4"/>
    </row>
    <row r="143" spans="14:16" ht="15">
      <c r="N143" s="4"/>
      <c r="O143" s="4"/>
      <c r="P143" s="4"/>
    </row>
    <row r="144" spans="14:16" ht="15">
      <c r="N144" s="4"/>
      <c r="O144" s="4"/>
      <c r="P144" s="4"/>
    </row>
    <row r="145" spans="14:16" ht="15">
      <c r="N145" s="4"/>
      <c r="O145" s="4"/>
      <c r="P145" s="4"/>
    </row>
    <row r="146" spans="14:16" ht="15">
      <c r="N146" s="4"/>
      <c r="O146" s="4"/>
      <c r="P146" s="4"/>
    </row>
    <row r="147" spans="14:16" ht="15">
      <c r="N147" s="4"/>
      <c r="O147" s="4"/>
      <c r="P147" s="4"/>
    </row>
    <row r="148" spans="14:16" ht="15">
      <c r="N148" s="4"/>
      <c r="O148" s="4"/>
      <c r="P148" s="4"/>
    </row>
    <row r="149" spans="14:16" ht="15">
      <c r="N149" s="4"/>
      <c r="O149" s="4"/>
      <c r="P149" s="4"/>
    </row>
    <row r="150" spans="14:16" ht="15">
      <c r="N150" s="4"/>
      <c r="O150" s="4"/>
      <c r="P150" s="4"/>
    </row>
    <row r="151" spans="14:16" ht="15">
      <c r="N151" s="4"/>
      <c r="O151" s="4"/>
      <c r="P151" s="4"/>
    </row>
    <row r="152" spans="14:16" ht="15">
      <c r="N152" s="4"/>
      <c r="O152" s="4"/>
      <c r="P152" s="4"/>
    </row>
    <row r="153" spans="14:16" ht="15">
      <c r="N153" s="4"/>
      <c r="O153" s="4"/>
      <c r="P153" s="4"/>
    </row>
    <row r="154" spans="14:16" ht="15">
      <c r="N154" s="4"/>
      <c r="O154" s="4"/>
      <c r="P154" s="4"/>
    </row>
    <row r="155" spans="14:16" ht="15">
      <c r="N155" s="4"/>
      <c r="O155" s="4"/>
      <c r="P155" s="4"/>
    </row>
    <row r="156" spans="14:16" ht="15">
      <c r="N156" s="4"/>
      <c r="O156" s="4"/>
      <c r="P156" s="4"/>
    </row>
    <row r="157" spans="14:16" ht="15">
      <c r="N157" s="4"/>
      <c r="O157" s="4"/>
      <c r="P157" s="4"/>
    </row>
    <row r="158" spans="14:16" ht="15">
      <c r="N158" s="4"/>
      <c r="O158" s="4"/>
      <c r="P158" s="4"/>
    </row>
    <row r="159" spans="14:16" ht="15">
      <c r="N159" s="4"/>
      <c r="O159" s="4"/>
      <c r="P159" s="4"/>
    </row>
    <row r="160" spans="14:16" ht="15">
      <c r="N160" s="4"/>
      <c r="O160" s="4"/>
      <c r="P160" s="4"/>
    </row>
    <row r="161" spans="14:16" ht="15">
      <c r="N161" s="4"/>
      <c r="O161" s="4"/>
      <c r="P161" s="4"/>
    </row>
    <row r="162" spans="14:16" ht="15">
      <c r="N162" s="4"/>
      <c r="O162" s="4"/>
      <c r="P162" s="4"/>
    </row>
    <row r="163" spans="14:16" ht="15">
      <c r="N163" s="4"/>
      <c r="O163" s="4"/>
      <c r="P163" s="4"/>
    </row>
    <row r="164" spans="14:16" ht="15">
      <c r="N164" s="4"/>
      <c r="O164" s="4"/>
      <c r="P164" s="4"/>
    </row>
    <row r="165" spans="14:16" ht="15">
      <c r="N165" s="4"/>
      <c r="O165" s="4"/>
      <c r="P165" s="4"/>
    </row>
    <row r="166" spans="14:16" ht="15">
      <c r="N166" s="4"/>
      <c r="O166" s="4"/>
      <c r="P166" s="4"/>
    </row>
    <row r="167" spans="14:16" ht="15">
      <c r="N167" s="4"/>
      <c r="O167" s="4"/>
      <c r="P167" s="4"/>
    </row>
    <row r="168" spans="14:16" ht="15">
      <c r="N168" s="4"/>
      <c r="O168" s="4"/>
      <c r="P168" s="4"/>
    </row>
    <row r="169" spans="14:16" ht="15">
      <c r="N169" s="4"/>
      <c r="O169" s="4"/>
      <c r="P169" s="4"/>
    </row>
    <row r="170" spans="14:16" ht="15">
      <c r="N170" s="4"/>
      <c r="O170" s="4"/>
      <c r="P170" s="4"/>
    </row>
    <row r="171" spans="14:16" ht="15">
      <c r="N171" s="4"/>
      <c r="O171" s="4"/>
      <c r="P171" s="4"/>
    </row>
    <row r="172" spans="14:16" ht="15">
      <c r="N172" s="4"/>
      <c r="O172" s="4"/>
      <c r="P172" s="4"/>
    </row>
    <row r="173" spans="14:16" ht="15">
      <c r="N173" s="4"/>
      <c r="O173" s="4"/>
      <c r="P173" s="4"/>
    </row>
    <row r="174" spans="14:16" ht="15">
      <c r="N174" s="4"/>
      <c r="O174" s="4"/>
      <c r="P174" s="4"/>
    </row>
    <row r="175" spans="14:16" ht="15">
      <c r="N175" s="4"/>
      <c r="O175" s="4"/>
      <c r="P175" s="4"/>
    </row>
    <row r="176" spans="14:16" ht="15">
      <c r="N176" s="4"/>
      <c r="O176" s="4"/>
      <c r="P176" s="4"/>
    </row>
    <row r="177" spans="14:16" ht="15">
      <c r="N177" s="4"/>
      <c r="O177" s="4"/>
      <c r="P177" s="4"/>
    </row>
    <row r="178" spans="14:16" ht="15">
      <c r="N178" s="4"/>
      <c r="O178" s="4"/>
      <c r="P178" s="4"/>
    </row>
    <row r="179" spans="14:16" ht="15">
      <c r="N179" s="4"/>
      <c r="O179" s="4"/>
      <c r="P179" s="4"/>
    </row>
    <row r="180" spans="14:16" ht="15">
      <c r="N180" s="4"/>
      <c r="O180" s="4"/>
      <c r="P180" s="4"/>
    </row>
    <row r="181" spans="14:16" ht="15">
      <c r="N181" s="4"/>
      <c r="O181" s="4"/>
      <c r="P181" s="4"/>
    </row>
    <row r="182" spans="14:16" ht="15">
      <c r="N182" s="4"/>
      <c r="O182" s="4"/>
      <c r="P182" s="4"/>
    </row>
    <row r="183" spans="14:16" ht="15">
      <c r="N183" s="4"/>
      <c r="O183" s="4"/>
      <c r="P183" s="4"/>
    </row>
    <row r="184" spans="14:16" ht="15">
      <c r="N184" s="4"/>
      <c r="O184" s="4"/>
      <c r="P184" s="4"/>
    </row>
    <row r="185" spans="14:16" ht="15">
      <c r="N185" s="4"/>
      <c r="O185" s="4"/>
      <c r="P185" s="4"/>
    </row>
    <row r="186" spans="14:16" ht="15">
      <c r="N186" s="4"/>
      <c r="O186" s="4"/>
      <c r="P186" s="4"/>
    </row>
    <row r="187" spans="14:16" ht="15">
      <c r="N187" s="4"/>
      <c r="O187" s="4"/>
      <c r="P187" s="4"/>
    </row>
    <row r="188" spans="14:16" ht="15">
      <c r="N188" s="4"/>
      <c r="O188" s="4"/>
      <c r="P188" s="4"/>
    </row>
    <row r="189" spans="14:16" ht="15">
      <c r="N189" s="4"/>
      <c r="O189" s="4"/>
      <c r="P189" s="4"/>
    </row>
    <row r="190" spans="14:16" ht="15">
      <c r="N190" s="4"/>
      <c r="O190" s="4"/>
      <c r="P190" s="4"/>
    </row>
    <row r="191" spans="14:16" ht="15">
      <c r="N191" s="4"/>
      <c r="O191" s="4"/>
      <c r="P191" s="4"/>
    </row>
    <row r="192" spans="14:16" ht="15">
      <c r="N192" s="4"/>
      <c r="O192" s="4"/>
      <c r="P192" s="4"/>
    </row>
    <row r="193" spans="14:16" ht="15">
      <c r="N193" s="4"/>
      <c r="O193" s="4"/>
      <c r="P193" s="4"/>
    </row>
    <row r="194" spans="14:16" ht="15">
      <c r="N194" s="4"/>
      <c r="O194" s="4"/>
      <c r="P194" s="4"/>
    </row>
    <row r="195" spans="14:16" ht="15">
      <c r="N195" s="4"/>
      <c r="O195" s="4"/>
      <c r="P195" s="4"/>
    </row>
    <row r="196" spans="14:16" ht="15">
      <c r="N196" s="4"/>
      <c r="O196" s="4"/>
      <c r="P196" s="4"/>
    </row>
    <row r="197" spans="14:16" ht="15">
      <c r="N197" s="4"/>
      <c r="O197" s="4"/>
      <c r="P197" s="4"/>
    </row>
    <row r="198" spans="14:16" ht="15">
      <c r="N198" s="4"/>
      <c r="O198" s="4"/>
      <c r="P198" s="4"/>
    </row>
    <row r="199" spans="14:16" ht="15">
      <c r="N199" s="4"/>
      <c r="O199" s="4"/>
      <c r="P199" s="4"/>
    </row>
    <row r="200" spans="14:16" ht="15">
      <c r="N200" s="4"/>
      <c r="O200" s="4"/>
      <c r="P200" s="4"/>
    </row>
    <row r="201" spans="14:16" ht="15">
      <c r="N201" s="4"/>
      <c r="O201" s="4"/>
      <c r="P201" s="4"/>
    </row>
    <row r="202" spans="14:16" ht="15">
      <c r="N202" s="4"/>
      <c r="O202" s="4"/>
      <c r="P202" s="4"/>
    </row>
    <row r="203" spans="14:16" ht="15">
      <c r="N203" s="4"/>
      <c r="O203" s="4"/>
      <c r="P203" s="4"/>
    </row>
    <row r="204" spans="14:16" ht="15">
      <c r="N204" s="4"/>
      <c r="O204" s="4"/>
      <c r="P204" s="4"/>
    </row>
    <row r="205" spans="14:16" ht="15">
      <c r="N205" s="4"/>
      <c r="O205" s="4"/>
      <c r="P205" s="4"/>
    </row>
    <row r="206" spans="14:16" ht="15">
      <c r="N206" s="4"/>
      <c r="O206" s="4"/>
      <c r="P206" s="4"/>
    </row>
    <row r="207" spans="14:16" ht="15">
      <c r="N207" s="4"/>
      <c r="O207" s="4"/>
      <c r="P207" s="4"/>
    </row>
    <row r="208" spans="14:16" ht="15">
      <c r="N208" s="4"/>
      <c r="O208" s="4"/>
      <c r="P208" s="4"/>
    </row>
    <row r="209" spans="14:16" ht="15">
      <c r="N209" s="4"/>
      <c r="O209" s="4"/>
      <c r="P209" s="4"/>
    </row>
    <row r="210" spans="14:16" ht="15">
      <c r="N210" s="4"/>
      <c r="O210" s="4"/>
      <c r="P210" s="4"/>
    </row>
    <row r="211" spans="14:16" ht="15">
      <c r="N211" s="4"/>
      <c r="O211" s="4"/>
      <c r="P211" s="4"/>
    </row>
    <row r="212" spans="14:16" ht="15">
      <c r="N212" s="4"/>
      <c r="O212" s="4"/>
      <c r="P212" s="4"/>
    </row>
    <row r="213" spans="14:16" ht="15">
      <c r="N213" s="4"/>
      <c r="O213" s="4"/>
      <c r="P213" s="4"/>
    </row>
    <row r="214" spans="14:16" ht="15">
      <c r="N214" s="4"/>
      <c r="O214" s="4"/>
      <c r="P214" s="4"/>
    </row>
    <row r="215" spans="14:16" ht="15">
      <c r="N215" s="4"/>
      <c r="O215" s="4"/>
      <c r="P215" s="4"/>
    </row>
    <row r="216" spans="14:16" ht="15">
      <c r="N216" s="4"/>
      <c r="O216" s="4"/>
      <c r="P216" s="4"/>
    </row>
    <row r="217" spans="14:16" ht="15">
      <c r="N217" s="4"/>
      <c r="O217" s="4"/>
      <c r="P217" s="4"/>
    </row>
    <row r="218" spans="14:16" ht="15">
      <c r="N218" s="4"/>
      <c r="O218" s="4"/>
      <c r="P218" s="4"/>
    </row>
    <row r="219" spans="14:16" ht="15">
      <c r="N219" s="4"/>
      <c r="O219" s="4"/>
      <c r="P219" s="4"/>
    </row>
    <row r="220" spans="14:16" ht="15">
      <c r="N220" s="4"/>
      <c r="O220" s="4"/>
      <c r="P220" s="4"/>
    </row>
    <row r="221" spans="14:16" ht="15">
      <c r="N221" s="4"/>
      <c r="O221" s="4"/>
      <c r="P221" s="4"/>
    </row>
    <row r="222" spans="14:16" ht="15">
      <c r="N222" s="4"/>
      <c r="O222" s="4"/>
      <c r="P222" s="4"/>
    </row>
    <row r="223" spans="14:16" ht="15">
      <c r="N223" s="4"/>
      <c r="O223" s="4"/>
      <c r="P223" s="4"/>
    </row>
    <row r="224" spans="14:16" ht="15">
      <c r="N224" s="4"/>
      <c r="O224" s="4"/>
      <c r="P224" s="4"/>
    </row>
    <row r="225" spans="14:16" ht="15">
      <c r="N225" s="4"/>
      <c r="O225" s="4"/>
      <c r="P225" s="4"/>
    </row>
    <row r="226" spans="14:16" ht="15">
      <c r="N226" s="4"/>
      <c r="O226" s="4"/>
      <c r="P226" s="4"/>
    </row>
    <row r="227" spans="14:16" ht="15">
      <c r="N227" s="4"/>
      <c r="O227" s="4"/>
      <c r="P227" s="4"/>
    </row>
    <row r="228" spans="14:16" ht="15">
      <c r="N228" s="4"/>
      <c r="O228" s="4"/>
      <c r="P228" s="4"/>
    </row>
    <row r="229" spans="14:16" ht="15">
      <c r="N229" s="4"/>
      <c r="O229" s="4"/>
      <c r="P229" s="4"/>
    </row>
    <row r="230" spans="14:16" ht="15">
      <c r="N230" s="4"/>
      <c r="O230" s="4"/>
      <c r="P230" s="4"/>
    </row>
    <row r="231" spans="14:16" ht="15">
      <c r="N231" s="4"/>
      <c r="O231" s="4"/>
      <c r="P231" s="4"/>
    </row>
    <row r="232" spans="14:16" ht="15">
      <c r="N232" s="4"/>
      <c r="O232" s="4"/>
      <c r="P232" s="4"/>
    </row>
    <row r="233" spans="14:16" ht="15">
      <c r="N233" s="4"/>
      <c r="O233" s="4"/>
      <c r="P233" s="4"/>
    </row>
    <row r="234" spans="14:16" ht="15">
      <c r="N234" s="4"/>
      <c r="O234" s="4"/>
      <c r="P234" s="4"/>
    </row>
    <row r="235" spans="14:16" ht="15">
      <c r="N235" s="4"/>
      <c r="O235" s="4"/>
      <c r="P235" s="4"/>
    </row>
    <row r="236" spans="14:16" ht="15">
      <c r="N236" s="4"/>
      <c r="O236" s="4"/>
      <c r="P236" s="4"/>
    </row>
    <row r="237" spans="14:16" ht="15">
      <c r="N237" s="4"/>
      <c r="O237" s="4"/>
      <c r="P237" s="4"/>
    </row>
    <row r="238" spans="14:16" ht="15">
      <c r="N238" s="4"/>
      <c r="O238" s="4"/>
      <c r="P238" s="4"/>
    </row>
    <row r="239" spans="14:16" ht="15">
      <c r="N239" s="4"/>
      <c r="O239" s="4"/>
      <c r="P239" s="4"/>
    </row>
    <row r="240" spans="14:16" ht="15">
      <c r="N240" s="4"/>
      <c r="O240" s="4"/>
      <c r="P240" s="4"/>
    </row>
    <row r="241" spans="14:16" ht="15">
      <c r="N241" s="4"/>
      <c r="O241" s="4"/>
      <c r="P241" s="4"/>
    </row>
    <row r="242" spans="14:16" ht="15">
      <c r="N242" s="4"/>
      <c r="O242" s="4"/>
      <c r="P242" s="4"/>
    </row>
    <row r="243" spans="14:16" ht="15">
      <c r="N243" s="4"/>
      <c r="O243" s="4"/>
      <c r="P243" s="4"/>
    </row>
    <row r="244" spans="14:16" ht="15">
      <c r="N244" s="4"/>
      <c r="O244" s="4"/>
      <c r="P244" s="4"/>
    </row>
    <row r="245" spans="14:16" ht="15">
      <c r="N245" s="4"/>
      <c r="O245" s="4"/>
      <c r="P245" s="4"/>
    </row>
    <row r="246" spans="14:16" ht="15">
      <c r="N246" s="4"/>
      <c r="O246" s="4"/>
      <c r="P246" s="4"/>
    </row>
    <row r="247" spans="14:16" ht="15">
      <c r="N247" s="4"/>
      <c r="O247" s="4"/>
      <c r="P247" s="4"/>
    </row>
    <row r="248" spans="14:16" ht="15">
      <c r="N248" s="4"/>
      <c r="O248" s="4"/>
      <c r="P248" s="4"/>
    </row>
    <row r="249" spans="14:16" ht="15">
      <c r="N249" s="4"/>
      <c r="O249" s="4"/>
      <c r="P249" s="4"/>
    </row>
    <row r="250" spans="14:16" ht="15">
      <c r="N250" s="4"/>
      <c r="O250" s="4"/>
      <c r="P250" s="4"/>
    </row>
    <row r="251" spans="14:16" ht="15">
      <c r="N251" s="4"/>
      <c r="O251" s="4"/>
      <c r="P251" s="4"/>
    </row>
    <row r="252" spans="14:16" ht="15">
      <c r="N252" s="4"/>
      <c r="O252" s="4"/>
      <c r="P252" s="4"/>
    </row>
    <row r="253" spans="14:16" ht="15">
      <c r="N253" s="4"/>
      <c r="O253" s="4"/>
      <c r="P253" s="4"/>
    </row>
    <row r="254" spans="14:16" ht="15">
      <c r="N254" s="4"/>
      <c r="O254" s="4"/>
      <c r="P254" s="4"/>
    </row>
    <row r="255" spans="14:16" ht="15">
      <c r="N255" s="4"/>
      <c r="O255" s="4"/>
      <c r="P255" s="4"/>
    </row>
    <row r="256" spans="14:16" ht="15">
      <c r="N256" s="4"/>
      <c r="O256" s="4"/>
      <c r="P256" s="4"/>
    </row>
    <row r="257" spans="14:16" ht="15">
      <c r="N257" s="4"/>
      <c r="O257" s="4"/>
      <c r="P257" s="4"/>
    </row>
    <row r="258" spans="14:16" ht="15">
      <c r="N258" s="4"/>
      <c r="O258" s="4"/>
      <c r="P258" s="4"/>
    </row>
    <row r="259" spans="14:16" ht="15">
      <c r="N259" s="4"/>
      <c r="O259" s="4"/>
      <c r="P259" s="4"/>
    </row>
    <row r="260" spans="14:16" ht="15">
      <c r="N260" s="4"/>
      <c r="O260" s="4"/>
      <c r="P260" s="4"/>
    </row>
    <row r="261" spans="14:16" ht="15">
      <c r="N261" s="4"/>
      <c r="O261" s="4"/>
      <c r="P261" s="4"/>
    </row>
    <row r="262" spans="14:16" ht="15">
      <c r="N262" s="4"/>
      <c r="O262" s="4"/>
      <c r="P262" s="4"/>
    </row>
    <row r="263" spans="14:16" ht="15">
      <c r="N263" s="4"/>
      <c r="O263" s="4"/>
      <c r="P263" s="4"/>
    </row>
    <row r="264" spans="14:16" ht="15">
      <c r="N264" s="4"/>
      <c r="O264" s="4"/>
      <c r="P264" s="4"/>
    </row>
    <row r="265" spans="14:16" ht="15">
      <c r="N265" s="4"/>
      <c r="O265" s="4"/>
      <c r="P265" s="4"/>
    </row>
    <row r="266" spans="14:16" ht="15">
      <c r="N266" s="4"/>
      <c r="O266" s="4"/>
      <c r="P266" s="4"/>
    </row>
    <row r="267" spans="14:16" ht="15">
      <c r="N267" s="4"/>
      <c r="O267" s="4"/>
      <c r="P267" s="4"/>
    </row>
    <row r="268" spans="14:16" ht="15">
      <c r="N268" s="4"/>
      <c r="O268" s="4"/>
      <c r="P268" s="4"/>
    </row>
    <row r="269" spans="14:16" ht="15">
      <c r="N269" s="4"/>
      <c r="O269" s="4"/>
      <c r="P269" s="4"/>
    </row>
    <row r="270" spans="14:16" ht="15">
      <c r="N270" s="4"/>
      <c r="O270" s="4"/>
      <c r="P270" s="4"/>
    </row>
    <row r="271" spans="14:16" ht="15">
      <c r="N271" s="4"/>
      <c r="O271" s="4"/>
      <c r="P271" s="4"/>
    </row>
    <row r="272" spans="14:16" ht="15">
      <c r="N272" s="4"/>
      <c r="O272" s="4"/>
      <c r="P272" s="4"/>
    </row>
    <row r="273" spans="14:16" ht="15">
      <c r="N273" s="4"/>
      <c r="O273" s="4"/>
      <c r="P273" s="4"/>
    </row>
    <row r="274" spans="14:16" ht="15">
      <c r="N274" s="4"/>
      <c r="O274" s="4"/>
      <c r="P274" s="4"/>
    </row>
    <row r="275" spans="14:16" ht="15">
      <c r="N275" s="4"/>
      <c r="O275" s="4"/>
      <c r="P275" s="4"/>
    </row>
    <row r="276" spans="14:16" ht="15">
      <c r="N276" s="4"/>
      <c r="O276" s="4"/>
      <c r="P276" s="4"/>
    </row>
    <row r="277" spans="14:16" ht="15">
      <c r="N277" s="4"/>
      <c r="O277" s="4"/>
      <c r="P277" s="4"/>
    </row>
    <row r="278" spans="14:16" ht="15">
      <c r="N278" s="4"/>
      <c r="O278" s="4"/>
      <c r="P278" s="4"/>
    </row>
    <row r="279" spans="14:16" ht="15">
      <c r="N279" s="4"/>
      <c r="O279" s="4"/>
      <c r="P279" s="4"/>
    </row>
    <row r="280" spans="14:16" ht="15">
      <c r="N280" s="4"/>
      <c r="O280" s="4"/>
      <c r="P280" s="4"/>
    </row>
    <row r="281" spans="14:16" ht="15">
      <c r="N281" s="4"/>
      <c r="O281" s="4"/>
      <c r="P281" s="4"/>
    </row>
    <row r="282" spans="14:16" ht="15">
      <c r="N282" s="4"/>
      <c r="O282" s="4"/>
      <c r="P282" s="4"/>
    </row>
    <row r="283" spans="14:16" ht="15">
      <c r="N283" s="4"/>
      <c r="O283" s="4"/>
      <c r="P283" s="4"/>
    </row>
    <row r="284" spans="14:16" ht="15">
      <c r="N284" s="4"/>
      <c r="O284" s="4"/>
      <c r="P284" s="4"/>
    </row>
    <row r="285" spans="14:16" ht="15">
      <c r="N285" s="4"/>
      <c r="O285" s="4"/>
      <c r="P285" s="4"/>
    </row>
    <row r="286" spans="14:16" ht="15">
      <c r="N286" s="4"/>
      <c r="O286" s="4"/>
      <c r="P286" s="4"/>
    </row>
    <row r="287" spans="14:16" ht="15">
      <c r="N287" s="4"/>
      <c r="O287" s="4"/>
      <c r="P287" s="4"/>
    </row>
    <row r="288" spans="14:16" ht="15">
      <c r="N288" s="4"/>
      <c r="O288" s="4"/>
      <c r="P288" s="4"/>
    </row>
    <row r="289" spans="14:16" ht="15">
      <c r="N289" s="4"/>
      <c r="O289" s="4"/>
      <c r="P289" s="4"/>
    </row>
    <row r="290" spans="14:16" ht="15">
      <c r="N290" s="4"/>
      <c r="O290" s="4"/>
      <c r="P290" s="4"/>
    </row>
    <row r="291" spans="14:16" ht="15">
      <c r="N291" s="4"/>
      <c r="O291" s="4"/>
      <c r="P291" s="4"/>
    </row>
    <row r="292" spans="14:16" ht="15">
      <c r="N292" s="4"/>
      <c r="O292" s="4"/>
      <c r="P292" s="4"/>
    </row>
    <row r="293" spans="14:16" ht="15">
      <c r="N293" s="4"/>
      <c r="O293" s="4"/>
      <c r="P293" s="4"/>
    </row>
    <row r="294" spans="14:16" ht="15">
      <c r="N294" s="4"/>
      <c r="O294" s="4"/>
      <c r="P294" s="4"/>
    </row>
    <row r="295" spans="14:16" ht="15">
      <c r="N295" s="4"/>
      <c r="O295" s="4"/>
      <c r="P295" s="4"/>
    </row>
    <row r="296" spans="14:16" ht="15">
      <c r="N296" s="4"/>
      <c r="O296" s="4"/>
      <c r="P296" s="4"/>
    </row>
    <row r="297" spans="14:16" ht="15">
      <c r="N297" s="4"/>
      <c r="O297" s="4"/>
      <c r="P297" s="4"/>
    </row>
    <row r="298" spans="14:16" ht="15">
      <c r="N298" s="4"/>
      <c r="O298" s="4"/>
      <c r="P298" s="4"/>
    </row>
    <row r="299" spans="14:16" ht="15">
      <c r="N299" s="4"/>
      <c r="O299" s="4"/>
      <c r="P299" s="4"/>
    </row>
    <row r="300" spans="14:16" ht="15">
      <c r="N300" s="4"/>
      <c r="O300" s="4"/>
      <c r="P300" s="4"/>
    </row>
    <row r="301" spans="14:16" ht="15">
      <c r="N301" s="4"/>
      <c r="O301" s="4"/>
      <c r="P301" s="4"/>
    </row>
    <row r="302" spans="14:16" ht="15">
      <c r="N302" s="4"/>
      <c r="O302" s="4"/>
      <c r="P302" s="4"/>
    </row>
    <row r="303" spans="14:16" ht="15">
      <c r="N303" s="4"/>
      <c r="O303" s="4"/>
      <c r="P303" s="4"/>
    </row>
    <row r="304" spans="14:16" ht="15">
      <c r="N304" s="4"/>
      <c r="O304" s="4"/>
      <c r="P304" s="4"/>
    </row>
    <row r="305" spans="14:16" ht="15">
      <c r="N305" s="4"/>
      <c r="O305" s="4"/>
      <c r="P305" s="4"/>
    </row>
    <row r="306" spans="14:16" ht="15">
      <c r="N306" s="4"/>
      <c r="O306" s="4"/>
      <c r="P306" s="4"/>
    </row>
    <row r="307" spans="14:16" ht="15">
      <c r="N307" s="4"/>
      <c r="O307" s="4"/>
      <c r="P307" s="4"/>
    </row>
    <row r="308" spans="14:16" ht="15">
      <c r="N308" s="4"/>
      <c r="O308" s="4"/>
      <c r="P308" s="4"/>
    </row>
    <row r="309" spans="14:16" ht="15">
      <c r="N309" s="4"/>
      <c r="O309" s="4"/>
      <c r="P309" s="4"/>
    </row>
    <row r="310" spans="14:16" ht="15">
      <c r="N310" s="4"/>
      <c r="O310" s="4"/>
      <c r="P310" s="4"/>
    </row>
    <row r="311" spans="14:16" ht="15">
      <c r="N311" s="4"/>
      <c r="O311" s="4"/>
      <c r="P311" s="4"/>
    </row>
    <row r="312" spans="14:16" ht="15">
      <c r="N312" s="4"/>
      <c r="O312" s="4"/>
      <c r="P312" s="4"/>
    </row>
    <row r="313" spans="14:16" ht="15">
      <c r="N313" s="4"/>
      <c r="O313" s="4"/>
      <c r="P313" s="4"/>
    </row>
    <row r="314" spans="14:16" ht="15">
      <c r="N314" s="4"/>
      <c r="O314" s="4"/>
      <c r="P314" s="4"/>
    </row>
    <row r="315" spans="14:16" ht="15">
      <c r="N315" s="4"/>
      <c r="O315" s="4"/>
      <c r="P315" s="4"/>
    </row>
    <row r="316" spans="14:16" ht="15">
      <c r="N316" s="4"/>
      <c r="O316" s="4"/>
      <c r="P316" s="4"/>
    </row>
    <row r="317" spans="14:16" ht="15">
      <c r="N317" s="4"/>
      <c r="O317" s="4"/>
      <c r="P317" s="4"/>
    </row>
    <row r="318" spans="14:16" ht="15">
      <c r="N318" s="4"/>
      <c r="O318" s="4"/>
      <c r="P318" s="4"/>
    </row>
    <row r="319" spans="14:16" ht="15">
      <c r="N319" s="4"/>
      <c r="O319" s="4"/>
      <c r="P319" s="4"/>
    </row>
    <row r="320" spans="14:16" ht="15">
      <c r="N320" s="4"/>
      <c r="O320" s="4"/>
      <c r="P320" s="4"/>
    </row>
    <row r="321" spans="14:16" ht="15">
      <c r="N321" s="4"/>
      <c r="O321" s="4"/>
      <c r="P321" s="4"/>
    </row>
    <row r="322" spans="14:16" ht="15">
      <c r="N322" s="4"/>
      <c r="O322" s="4"/>
      <c r="P322" s="4"/>
    </row>
    <row r="323" spans="14:16" ht="15">
      <c r="N323" s="4"/>
      <c r="O323" s="4"/>
      <c r="P323" s="4"/>
    </row>
    <row r="324" spans="14:16" ht="15">
      <c r="N324" s="4"/>
      <c r="O324" s="4"/>
      <c r="P324" s="4"/>
    </row>
    <row r="325" spans="14:16" ht="15">
      <c r="N325" s="4"/>
      <c r="O325" s="4"/>
      <c r="P325" s="4"/>
    </row>
    <row r="326" spans="14:16" ht="15">
      <c r="N326" s="4"/>
      <c r="O326" s="4"/>
      <c r="P326" s="4"/>
    </row>
    <row r="327" spans="14:16" ht="15">
      <c r="N327" s="4"/>
      <c r="O327" s="4"/>
      <c r="P327" s="4"/>
    </row>
    <row r="328" spans="14:16" ht="15">
      <c r="N328" s="4"/>
      <c r="O328" s="4"/>
      <c r="P328" s="4"/>
    </row>
    <row r="329" spans="14:16" ht="15">
      <c r="N329" s="4"/>
      <c r="O329" s="4"/>
      <c r="P329" s="4"/>
    </row>
    <row r="330" spans="14:16" ht="15">
      <c r="N330" s="4"/>
      <c r="O330" s="4"/>
      <c r="P330" s="4"/>
    </row>
    <row r="331" spans="14:16" ht="15">
      <c r="N331" s="4"/>
      <c r="O331" s="4"/>
      <c r="P331" s="4"/>
    </row>
    <row r="332" spans="14:16" ht="15">
      <c r="N332" s="4"/>
      <c r="O332" s="4"/>
      <c r="P332" s="4"/>
    </row>
    <row r="333" spans="14:16" ht="15">
      <c r="N333" s="4"/>
      <c r="O333" s="4"/>
      <c r="P333" s="4"/>
    </row>
    <row r="334" spans="14:16" ht="15">
      <c r="N334" s="4"/>
      <c r="O334" s="4"/>
      <c r="P334" s="4"/>
    </row>
    <row r="335" spans="14:16" ht="15">
      <c r="N335" s="4"/>
      <c r="O335" s="4"/>
      <c r="P335" s="4"/>
    </row>
    <row r="336" spans="14:16" ht="15">
      <c r="N336" s="4"/>
      <c r="O336" s="4"/>
      <c r="P336" s="4"/>
    </row>
    <row r="337" spans="14:16" ht="15">
      <c r="N337" s="4"/>
      <c r="O337" s="4"/>
      <c r="P337" s="4"/>
    </row>
    <row r="338" spans="14:16" ht="15">
      <c r="N338" s="4"/>
      <c r="O338" s="4"/>
      <c r="P338" s="4"/>
    </row>
    <row r="339" spans="14:16" ht="15">
      <c r="N339" s="4"/>
      <c r="O339" s="4"/>
      <c r="P339" s="4"/>
    </row>
    <row r="340" spans="14:16" ht="15">
      <c r="N340" s="4"/>
      <c r="O340" s="4"/>
      <c r="P340" s="4"/>
    </row>
    <row r="341" spans="14:16" ht="15">
      <c r="N341" s="4"/>
      <c r="O341" s="4"/>
      <c r="P341" s="4"/>
    </row>
    <row r="342" spans="14:16" ht="15">
      <c r="N342" s="4"/>
      <c r="O342" s="4"/>
      <c r="P342" s="4"/>
    </row>
    <row r="343" spans="14:16" ht="15">
      <c r="N343" s="4"/>
      <c r="O343" s="4"/>
      <c r="P343" s="4"/>
    </row>
    <row r="344" spans="14:16" ht="15">
      <c r="N344" s="4"/>
      <c r="O344" s="4"/>
      <c r="P344" s="4"/>
    </row>
    <row r="345" spans="14:16" ht="15">
      <c r="N345" s="4"/>
      <c r="O345" s="4"/>
      <c r="P345" s="4"/>
    </row>
    <row r="346" spans="14:16" ht="15">
      <c r="N346" s="4"/>
      <c r="O346" s="4"/>
      <c r="P346" s="4"/>
    </row>
    <row r="347" spans="14:16" ht="15">
      <c r="N347" s="4"/>
      <c r="O347" s="4"/>
      <c r="P347" s="4"/>
    </row>
    <row r="348" spans="14:16" ht="15">
      <c r="N348" s="4"/>
      <c r="O348" s="4"/>
      <c r="P348" s="4"/>
    </row>
    <row r="349" spans="14:16" ht="15">
      <c r="N349" s="4"/>
      <c r="O349" s="4"/>
      <c r="P349" s="4"/>
    </row>
    <row r="350" spans="14:16" ht="15">
      <c r="N350" s="4"/>
      <c r="O350" s="4"/>
      <c r="P350" s="4"/>
    </row>
    <row r="351" spans="14:16" ht="15">
      <c r="N351" s="4"/>
      <c r="O351" s="4"/>
      <c r="P351" s="4"/>
    </row>
    <row r="352" spans="14:16" ht="15">
      <c r="N352" s="4"/>
      <c r="O352" s="4"/>
      <c r="P352" s="4"/>
    </row>
    <row r="353" spans="14:16" ht="15">
      <c r="N353" s="4"/>
      <c r="O353" s="4"/>
      <c r="P353" s="4"/>
    </row>
    <row r="354" spans="14:16" ht="15">
      <c r="N354" s="4"/>
      <c r="O354" s="4"/>
      <c r="P354" s="4"/>
    </row>
    <row r="355" spans="14:16" ht="15">
      <c r="N355" s="4"/>
      <c r="O355" s="4"/>
      <c r="P355" s="4"/>
    </row>
    <row r="356" spans="14:16" ht="15">
      <c r="N356" s="4"/>
      <c r="O356" s="4"/>
      <c r="P356" s="4"/>
    </row>
    <row r="357" spans="14:16" ht="15">
      <c r="N357" s="4"/>
      <c r="O357" s="4"/>
      <c r="P357" s="4"/>
    </row>
    <row r="358" spans="14:16" ht="15">
      <c r="N358" s="4"/>
      <c r="O358" s="4"/>
      <c r="P358" s="4"/>
    </row>
    <row r="359" spans="14:16" ht="15">
      <c r="N359" s="4"/>
      <c r="O359" s="4"/>
      <c r="P359" s="4"/>
    </row>
    <row r="360" spans="14:16" ht="15">
      <c r="N360" s="4"/>
      <c r="O360" s="4"/>
      <c r="P360" s="4"/>
    </row>
    <row r="361" spans="14:16" ht="15">
      <c r="N361" s="4"/>
      <c r="O361" s="4"/>
      <c r="P361" s="4"/>
    </row>
    <row r="362" spans="14:16" ht="15">
      <c r="N362" s="4"/>
      <c r="O362" s="4"/>
      <c r="P362" s="4"/>
    </row>
    <row r="363" spans="14:16" ht="15">
      <c r="N363" s="4"/>
      <c r="O363" s="4"/>
      <c r="P363" s="4"/>
    </row>
    <row r="364" spans="14:16" ht="15">
      <c r="N364" s="4"/>
      <c r="O364" s="4"/>
      <c r="P364" s="4"/>
    </row>
    <row r="365" spans="14:16" ht="15">
      <c r="N365" s="4"/>
      <c r="O365" s="4"/>
      <c r="P365" s="4"/>
    </row>
    <row r="366" spans="14:16" ht="15">
      <c r="N366" s="4"/>
      <c r="O366" s="4"/>
      <c r="P366" s="4"/>
    </row>
    <row r="367" spans="14:16" ht="15">
      <c r="N367" s="4"/>
      <c r="O367" s="4"/>
      <c r="P367" s="4"/>
    </row>
    <row r="368" spans="14:16" ht="15">
      <c r="N368" s="4"/>
      <c r="O368" s="4"/>
      <c r="P368" s="4"/>
    </row>
    <row r="369" spans="14:16" ht="15">
      <c r="N369" s="4"/>
      <c r="O369" s="4"/>
      <c r="P369" s="4"/>
    </row>
    <row r="370" spans="14:16" ht="15">
      <c r="N370" s="4"/>
      <c r="O370" s="4"/>
      <c r="P370" s="4"/>
    </row>
    <row r="371" spans="14:16" ht="15">
      <c r="N371" s="4"/>
      <c r="O371" s="4"/>
      <c r="P371" s="4"/>
    </row>
    <row r="372" spans="14:16" ht="15">
      <c r="N372" s="4"/>
      <c r="O372" s="4"/>
      <c r="P372" s="4"/>
    </row>
    <row r="373" spans="14:16" ht="15">
      <c r="N373" s="4"/>
      <c r="O373" s="4"/>
      <c r="P373" s="4"/>
    </row>
    <row r="374" spans="14:16" ht="15">
      <c r="N374" s="4"/>
      <c r="O374" s="4"/>
      <c r="P374" s="4"/>
    </row>
    <row r="375" spans="14:16" ht="15">
      <c r="N375" s="4"/>
      <c r="O375" s="4"/>
      <c r="P375" s="4"/>
    </row>
    <row r="376" spans="14:16" ht="15">
      <c r="N376" s="4"/>
      <c r="O376" s="4"/>
      <c r="P376" s="4"/>
    </row>
    <row r="377" spans="14:16" ht="15">
      <c r="N377" s="4"/>
      <c r="O377" s="4"/>
      <c r="P377" s="4"/>
    </row>
    <row r="378" spans="14:16" ht="15">
      <c r="N378" s="4"/>
      <c r="O378" s="4"/>
      <c r="P378" s="4"/>
    </row>
    <row r="379" spans="14:16" ht="15">
      <c r="N379" s="4"/>
      <c r="O379" s="4"/>
      <c r="P379" s="4"/>
    </row>
    <row r="380" spans="14:16" ht="15">
      <c r="N380" s="4"/>
      <c r="O380" s="4"/>
      <c r="P380" s="4"/>
    </row>
    <row r="381" spans="14:16" ht="15">
      <c r="N381" s="4"/>
      <c r="O381" s="4"/>
      <c r="P381" s="4"/>
    </row>
    <row r="382" spans="14:16" ht="15">
      <c r="N382" s="4"/>
      <c r="O382" s="4"/>
      <c r="P382" s="4"/>
    </row>
    <row r="383" spans="14:16" ht="15">
      <c r="N383" s="4"/>
      <c r="O383" s="4"/>
      <c r="P383" s="4"/>
    </row>
    <row r="384" spans="14:16" ht="15">
      <c r="N384" s="4"/>
      <c r="O384" s="4"/>
      <c r="P384" s="4"/>
    </row>
    <row r="385" spans="14:16" ht="15">
      <c r="N385" s="4"/>
      <c r="O385" s="4"/>
      <c r="P385" s="4"/>
    </row>
    <row r="386" spans="14:16" ht="15">
      <c r="N386" s="4"/>
      <c r="O386" s="4"/>
      <c r="P386" s="4"/>
    </row>
    <row r="387" spans="14:16" ht="15">
      <c r="N387" s="4"/>
      <c r="O387" s="4"/>
      <c r="P387" s="4"/>
    </row>
    <row r="388" spans="14:16" ht="15">
      <c r="N388" s="4"/>
      <c r="O388" s="4"/>
      <c r="P388" s="4"/>
    </row>
    <row r="389" spans="14:16" ht="15">
      <c r="N389" s="4"/>
      <c r="O389" s="4"/>
      <c r="P389" s="4"/>
    </row>
    <row r="390" spans="14:16" ht="15">
      <c r="N390" s="4"/>
      <c r="O390" s="4"/>
      <c r="P390" s="4"/>
    </row>
    <row r="391" spans="14:16" ht="15">
      <c r="N391" s="4"/>
      <c r="O391" s="4"/>
      <c r="P391" s="4"/>
    </row>
    <row r="392" spans="14:16" ht="15">
      <c r="N392" s="4"/>
      <c r="O392" s="4"/>
      <c r="P392" s="4"/>
    </row>
    <row r="393" spans="14:16" ht="15">
      <c r="N393" s="4"/>
      <c r="O393" s="4"/>
      <c r="P393" s="4"/>
    </row>
    <row r="394" spans="14:16" ht="15">
      <c r="N394" s="4"/>
      <c r="O394" s="4"/>
      <c r="P394" s="4"/>
    </row>
    <row r="395" spans="14:16" ht="15">
      <c r="N395" s="4"/>
      <c r="O395" s="4"/>
      <c r="P395" s="4"/>
    </row>
    <row r="396" spans="14:16" ht="15">
      <c r="N396" s="4"/>
      <c r="O396" s="4"/>
      <c r="P396" s="4"/>
    </row>
    <row r="397" spans="14:16" ht="15">
      <c r="N397" s="4"/>
      <c r="O397" s="4"/>
      <c r="P397" s="4"/>
    </row>
    <row r="398" spans="14:16" ht="15">
      <c r="N398" s="4"/>
      <c r="O398" s="4"/>
      <c r="P398" s="4"/>
    </row>
    <row r="399" spans="14:16" ht="15">
      <c r="N399" s="4"/>
      <c r="O399" s="4"/>
      <c r="P399" s="4"/>
    </row>
    <row r="400" spans="14:16" ht="15">
      <c r="N400" s="4"/>
      <c r="O400" s="4"/>
      <c r="P400" s="4"/>
    </row>
    <row r="401" spans="14:16" ht="15">
      <c r="N401" s="4"/>
      <c r="O401" s="4"/>
      <c r="P401" s="4"/>
    </row>
    <row r="402" spans="14:16" ht="15">
      <c r="N402" s="4"/>
      <c r="O402" s="4"/>
      <c r="P402" s="4"/>
    </row>
    <row r="403" spans="14:16" ht="15">
      <c r="N403" s="4"/>
      <c r="O403" s="4"/>
      <c r="P403" s="4"/>
    </row>
    <row r="404" spans="14:16" ht="15">
      <c r="N404" s="4"/>
      <c r="O404" s="4"/>
      <c r="P404" s="4"/>
    </row>
    <row r="405" spans="14:16" ht="15">
      <c r="N405" s="4"/>
      <c r="O405" s="4"/>
      <c r="P405" s="4"/>
    </row>
    <row r="406" spans="14:16" ht="15">
      <c r="N406" s="4"/>
      <c r="O406" s="4"/>
      <c r="P406" s="4"/>
    </row>
    <row r="407" spans="14:16" ht="15">
      <c r="N407" s="4"/>
      <c r="O407" s="4"/>
      <c r="P407" s="4"/>
    </row>
    <row r="408" spans="14:16" ht="15">
      <c r="N408" s="4"/>
      <c r="O408" s="4"/>
      <c r="P408" s="4"/>
    </row>
    <row r="409" spans="14:16" ht="15">
      <c r="N409" s="4"/>
      <c r="O409" s="4"/>
      <c r="P409" s="4"/>
    </row>
    <row r="410" spans="14:16" ht="15">
      <c r="N410" s="4"/>
      <c r="O410" s="4"/>
      <c r="P410" s="4"/>
    </row>
    <row r="411" spans="14:16" ht="15">
      <c r="N411" s="4"/>
      <c r="O411" s="4"/>
      <c r="P411" s="4"/>
    </row>
    <row r="412" spans="14:16" ht="15">
      <c r="N412" s="4"/>
      <c r="O412" s="4"/>
      <c r="P412" s="4"/>
    </row>
    <row r="413" spans="14:16" ht="15">
      <c r="N413" s="4"/>
      <c r="O413" s="4"/>
      <c r="P413" s="4"/>
    </row>
    <row r="414" spans="14:16" ht="15">
      <c r="N414" s="4"/>
      <c r="O414" s="4"/>
      <c r="P414" s="4"/>
    </row>
    <row r="415" spans="14:16" ht="15">
      <c r="N415" s="4"/>
      <c r="O415" s="4"/>
      <c r="P415" s="4"/>
    </row>
    <row r="416" spans="14:16" ht="15">
      <c r="N416" s="4"/>
      <c r="O416" s="4"/>
      <c r="P416" s="4"/>
    </row>
    <row r="417" spans="14:16" ht="15">
      <c r="N417" s="4"/>
      <c r="O417" s="4"/>
      <c r="P417" s="4"/>
    </row>
    <row r="418" spans="14:16" ht="15">
      <c r="N418" s="4"/>
      <c r="O418" s="4"/>
      <c r="P418" s="4"/>
    </row>
    <row r="419" spans="14:16" ht="15">
      <c r="N419" s="4"/>
      <c r="O419" s="4"/>
      <c r="P419" s="4"/>
    </row>
    <row r="420" spans="14:16" ht="15">
      <c r="N420" s="4"/>
      <c r="O420" s="4"/>
      <c r="P420" s="4"/>
    </row>
    <row r="421" spans="14:16" ht="15">
      <c r="N421" s="4"/>
      <c r="O421" s="4"/>
      <c r="P421" s="4"/>
    </row>
  </sheetData>
  <sheetProtection/>
  <autoFilter ref="A10:R104"/>
  <mergeCells count="26">
    <mergeCell ref="Q5:Q7"/>
    <mergeCell ref="Q8:Q9"/>
    <mergeCell ref="R5:R9"/>
    <mergeCell ref="O6:O9"/>
    <mergeCell ref="G7:J7"/>
    <mergeCell ref="P6:P9"/>
    <mergeCell ref="G8:G9"/>
    <mergeCell ref="H8:H9"/>
    <mergeCell ref="A1:R1"/>
    <mergeCell ref="A2:R2"/>
    <mergeCell ref="A4:R4"/>
    <mergeCell ref="A5:A9"/>
    <mergeCell ref="A3:R3"/>
    <mergeCell ref="C5:P5"/>
    <mergeCell ref="F6:J6"/>
    <mergeCell ref="M6:M9"/>
    <mergeCell ref="E6:E9"/>
    <mergeCell ref="F7:F9"/>
    <mergeCell ref="B5:B6"/>
    <mergeCell ref="N6:N9"/>
    <mergeCell ref="C6:C9"/>
    <mergeCell ref="D6:D9"/>
    <mergeCell ref="K6:K9"/>
    <mergeCell ref="L6:L9"/>
    <mergeCell ref="I8:I9"/>
    <mergeCell ref="J8:J9"/>
  </mergeCells>
  <dataValidations count="3">
    <dataValidation type="list" allowBlank="1" showInputMessage="1" showErrorMessage="1" sqref="C30:P40 C11:P28 C42:P47 C49:P55 C92:P100 C72:P77 C102:P103 C79:P90 C57:P70">
      <formula1>"Да,Нет"</formula1>
    </dataValidation>
    <dataValidation type="list" allowBlank="1" showInputMessage="1" showErrorMessage="1" sqref="B29 B101 B91 B78 B71 B56 B48 B41 B10:P10">
      <formula1>$B$6:$B$9</formula1>
    </dataValidation>
    <dataValidation type="list" allowBlank="1" showInputMessage="1" showErrorMessage="1" sqref="B102:B103 B72:B77 B57:B70 B49:B55 B42:B47 B30:B40 B11:B28 B79:B90 B92:B100">
      <formula1>$B$7:$B$9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1"/>
  <headerFooter>
    <oddFooter>&amp;C&amp;"Times New Roman,обычный"&amp;8Исходные данные и оценка показателя 1.2&amp;R&amp;8&amp;P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95" sqref="B95"/>
    </sheetView>
  </sheetViews>
  <sheetFormatPr defaultColWidth="9.140625" defaultRowHeight="15"/>
  <cols>
    <col min="1" max="1" width="33.421875" style="3" customWidth="1"/>
    <col min="2" max="2" width="37.140625" style="3" customWidth="1"/>
    <col min="3" max="3" width="12.7109375" style="3" customWidth="1"/>
    <col min="4" max="4" width="12.8515625" style="5" customWidth="1"/>
    <col min="5" max="5" width="25.140625" style="2" customWidth="1"/>
  </cols>
  <sheetData>
    <row r="1" spans="1:5" s="1" customFormat="1" ht="29.25" customHeight="1">
      <c r="A1" s="229" t="s">
        <v>316</v>
      </c>
      <c r="B1" s="229"/>
      <c r="C1" s="229"/>
      <c r="D1" s="229"/>
      <c r="E1" s="229"/>
    </row>
    <row r="2" spans="1:10" s="1" customFormat="1" ht="15.75" customHeight="1">
      <c r="A2" s="216" t="s">
        <v>423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5" s="1" customFormat="1" ht="52.5" customHeight="1">
      <c r="A3" s="234" t="str">
        <f>'Методика (раздел 1)'!B22</f>
        <v>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(в отличие от программной или ведомственной классификации).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публично-правовых образований.</v>
      </c>
      <c r="B3" s="234"/>
      <c r="C3" s="234"/>
      <c r="D3" s="234"/>
      <c r="E3" s="234"/>
    </row>
    <row r="4" spans="1:5" ht="51" customHeight="1">
      <c r="A4" s="203" t="s">
        <v>105</v>
      </c>
      <c r="B4" s="114" t="s">
        <v>192</v>
      </c>
      <c r="C4" s="203" t="s">
        <v>134</v>
      </c>
      <c r="D4" s="112" t="s">
        <v>193</v>
      </c>
      <c r="E4" s="203" t="s">
        <v>229</v>
      </c>
    </row>
    <row r="5" spans="1:5" ht="15" customHeight="1">
      <c r="A5" s="235"/>
      <c r="B5" s="40" t="s">
        <v>164</v>
      </c>
      <c r="C5" s="237"/>
      <c r="D5" s="231" t="s">
        <v>107</v>
      </c>
      <c r="E5" s="233"/>
    </row>
    <row r="6" spans="1:5" s="18" customFormat="1" ht="15" customHeight="1">
      <c r="A6" s="235"/>
      <c r="B6" s="40" t="s">
        <v>233</v>
      </c>
      <c r="C6" s="237"/>
      <c r="D6" s="236"/>
      <c r="E6" s="233"/>
    </row>
    <row r="7" spans="1:5" ht="15" customHeight="1">
      <c r="A7" s="235"/>
      <c r="B7" s="40" t="s">
        <v>234</v>
      </c>
      <c r="C7" s="237"/>
      <c r="D7" s="236"/>
      <c r="E7" s="233"/>
    </row>
    <row r="8" spans="1:5" s="149" customFormat="1" ht="15" customHeight="1">
      <c r="A8" s="66" t="s">
        <v>0</v>
      </c>
      <c r="B8" s="31"/>
      <c r="C8" s="31"/>
      <c r="D8" s="66"/>
      <c r="E8" s="9"/>
    </row>
    <row r="9" spans="1:5" s="150" customFormat="1" ht="15" customHeight="1">
      <c r="A9" s="65" t="s">
        <v>1</v>
      </c>
      <c r="B9" s="27" t="s">
        <v>164</v>
      </c>
      <c r="C9" s="27" t="s">
        <v>109</v>
      </c>
      <c r="D9" s="73">
        <f>IF(B9="Да, содержится",2,0)</f>
        <v>2</v>
      </c>
      <c r="E9" s="32" t="s">
        <v>238</v>
      </c>
    </row>
    <row r="10" spans="1:5" s="151" customFormat="1" ht="15" customHeight="1">
      <c r="A10" s="65" t="s">
        <v>2</v>
      </c>
      <c r="B10" s="27" t="s">
        <v>234</v>
      </c>
      <c r="C10" s="27"/>
      <c r="D10" s="73">
        <f>IF(B10="Да, содержится",2,0)</f>
        <v>0</v>
      </c>
      <c r="E10" s="32"/>
    </row>
    <row r="11" spans="1:5" s="151" customFormat="1" ht="15" customHeight="1">
      <c r="A11" s="65" t="s">
        <v>3</v>
      </c>
      <c r="B11" s="27" t="s">
        <v>164</v>
      </c>
      <c r="C11" s="27" t="s">
        <v>109</v>
      </c>
      <c r="D11" s="73">
        <f>IF(B11="Да, содержится",2,0)</f>
        <v>2</v>
      </c>
      <c r="E11" s="32" t="s">
        <v>239</v>
      </c>
    </row>
    <row r="12" spans="1:5" s="150" customFormat="1" ht="15" customHeight="1">
      <c r="A12" s="65" t="s">
        <v>4</v>
      </c>
      <c r="B12" s="27" t="s">
        <v>164</v>
      </c>
      <c r="C12" s="27" t="s">
        <v>109</v>
      </c>
      <c r="D12" s="73">
        <f>IF(B12="Да, содержится",2,0)</f>
        <v>2</v>
      </c>
      <c r="E12" s="32" t="s">
        <v>230</v>
      </c>
    </row>
    <row r="13" spans="1:5" s="152" customFormat="1" ht="15" customHeight="1">
      <c r="A13" s="65" t="s">
        <v>5</v>
      </c>
      <c r="B13" s="27" t="s">
        <v>234</v>
      </c>
      <c r="C13" s="27"/>
      <c r="D13" s="73">
        <f aca="true" t="shared" si="0" ref="D13:D26">IF(B13="Да, содержится",2,0)</f>
        <v>0</v>
      </c>
      <c r="E13" s="32"/>
    </row>
    <row r="14" spans="1:5" s="151" customFormat="1" ht="15" customHeight="1">
      <c r="A14" s="65" t="s">
        <v>6</v>
      </c>
      <c r="B14" s="27" t="s">
        <v>164</v>
      </c>
      <c r="C14" s="27" t="s">
        <v>109</v>
      </c>
      <c r="D14" s="73">
        <f t="shared" si="0"/>
        <v>2</v>
      </c>
      <c r="E14" s="32" t="s">
        <v>250</v>
      </c>
    </row>
    <row r="15" spans="1:5" s="150" customFormat="1" ht="15" customHeight="1">
      <c r="A15" s="65" t="s">
        <v>7</v>
      </c>
      <c r="B15" s="27" t="s">
        <v>164</v>
      </c>
      <c r="C15" s="27" t="s">
        <v>109</v>
      </c>
      <c r="D15" s="73">
        <f t="shared" si="0"/>
        <v>2</v>
      </c>
      <c r="E15" s="32" t="s">
        <v>250</v>
      </c>
    </row>
    <row r="16" spans="1:5" s="152" customFormat="1" ht="15" customHeight="1">
      <c r="A16" s="65" t="s">
        <v>8</v>
      </c>
      <c r="B16" s="27" t="s">
        <v>164</v>
      </c>
      <c r="C16" s="27" t="s">
        <v>109</v>
      </c>
      <c r="D16" s="73">
        <f t="shared" si="0"/>
        <v>2</v>
      </c>
      <c r="E16" s="32" t="s">
        <v>242</v>
      </c>
    </row>
    <row r="17" spans="1:5" s="152" customFormat="1" ht="15" customHeight="1">
      <c r="A17" s="65" t="s">
        <v>9</v>
      </c>
      <c r="B17" s="27" t="s">
        <v>164</v>
      </c>
      <c r="C17" s="27" t="s">
        <v>109</v>
      </c>
      <c r="D17" s="73">
        <f t="shared" si="0"/>
        <v>2</v>
      </c>
      <c r="E17" s="32" t="s">
        <v>242</v>
      </c>
    </row>
    <row r="18" spans="1:5" s="151" customFormat="1" ht="15" customHeight="1">
      <c r="A18" s="65" t="s">
        <v>10</v>
      </c>
      <c r="B18" s="27" t="s">
        <v>164</v>
      </c>
      <c r="C18" s="27" t="s">
        <v>109</v>
      </c>
      <c r="D18" s="73">
        <f t="shared" si="0"/>
        <v>2</v>
      </c>
      <c r="E18" s="65" t="s">
        <v>230</v>
      </c>
    </row>
    <row r="19" spans="1:5" s="150" customFormat="1" ht="15" customHeight="1">
      <c r="A19" s="65" t="s">
        <v>11</v>
      </c>
      <c r="B19" s="27" t="s">
        <v>164</v>
      </c>
      <c r="C19" s="27" t="s">
        <v>109</v>
      </c>
      <c r="D19" s="73">
        <f t="shared" si="0"/>
        <v>2</v>
      </c>
      <c r="E19" s="65" t="s">
        <v>403</v>
      </c>
    </row>
    <row r="20" spans="1:5" s="150" customFormat="1" ht="15" customHeight="1">
      <c r="A20" s="65" t="s">
        <v>12</v>
      </c>
      <c r="B20" s="27" t="s">
        <v>164</v>
      </c>
      <c r="C20" s="27" t="s">
        <v>109</v>
      </c>
      <c r="D20" s="73">
        <f t="shared" si="0"/>
        <v>2</v>
      </c>
      <c r="E20" s="32" t="s">
        <v>242</v>
      </c>
    </row>
    <row r="21" spans="1:5" s="150" customFormat="1" ht="15" customHeight="1">
      <c r="A21" s="65" t="s">
        <v>13</v>
      </c>
      <c r="B21" s="27" t="s">
        <v>164</v>
      </c>
      <c r="C21" s="27" t="s">
        <v>109</v>
      </c>
      <c r="D21" s="73">
        <f t="shared" si="0"/>
        <v>2</v>
      </c>
      <c r="E21" s="32" t="s">
        <v>250</v>
      </c>
    </row>
    <row r="22" spans="1:5" s="152" customFormat="1" ht="15" customHeight="1">
      <c r="A22" s="65" t="s">
        <v>14</v>
      </c>
      <c r="B22" s="27" t="s">
        <v>234</v>
      </c>
      <c r="C22" s="27"/>
      <c r="D22" s="73">
        <f t="shared" si="0"/>
        <v>0</v>
      </c>
      <c r="E22" s="32"/>
    </row>
    <row r="23" spans="1:5" s="152" customFormat="1" ht="15" customHeight="1">
      <c r="A23" s="65" t="s">
        <v>15</v>
      </c>
      <c r="B23" s="27" t="s">
        <v>164</v>
      </c>
      <c r="C23" s="27" t="s">
        <v>109</v>
      </c>
      <c r="D23" s="73">
        <f t="shared" si="0"/>
        <v>2</v>
      </c>
      <c r="E23" s="32" t="s">
        <v>402</v>
      </c>
    </row>
    <row r="24" spans="1:5" s="150" customFormat="1" ht="15" customHeight="1">
      <c r="A24" s="65" t="s">
        <v>16</v>
      </c>
      <c r="B24" s="27" t="s">
        <v>164</v>
      </c>
      <c r="C24" s="27" t="s">
        <v>109</v>
      </c>
      <c r="D24" s="73">
        <f t="shared" si="0"/>
        <v>2</v>
      </c>
      <c r="E24" s="32" t="s">
        <v>440</v>
      </c>
    </row>
    <row r="25" spans="1:5" s="151" customFormat="1" ht="15" customHeight="1">
      <c r="A25" s="65" t="s">
        <v>17</v>
      </c>
      <c r="B25" s="27" t="s">
        <v>234</v>
      </c>
      <c r="C25" s="27"/>
      <c r="D25" s="73">
        <f t="shared" si="0"/>
        <v>0</v>
      </c>
      <c r="E25" s="32"/>
    </row>
    <row r="26" spans="1:5" s="151" customFormat="1" ht="15" customHeight="1">
      <c r="A26" s="65" t="s">
        <v>18</v>
      </c>
      <c r="B26" s="27" t="s">
        <v>234</v>
      </c>
      <c r="C26" s="27"/>
      <c r="D26" s="73">
        <f t="shared" si="0"/>
        <v>0</v>
      </c>
      <c r="E26" s="32"/>
    </row>
    <row r="27" spans="1:5" s="149" customFormat="1" ht="15" customHeight="1">
      <c r="A27" s="66" t="s">
        <v>19</v>
      </c>
      <c r="B27" s="28"/>
      <c r="C27" s="28"/>
      <c r="D27" s="28"/>
      <c r="E27" s="23"/>
    </row>
    <row r="28" spans="1:5" s="150" customFormat="1" ht="15" customHeight="1">
      <c r="A28" s="63" t="s">
        <v>20</v>
      </c>
      <c r="B28" s="27" t="s">
        <v>164</v>
      </c>
      <c r="C28" s="27" t="s">
        <v>109</v>
      </c>
      <c r="D28" s="73">
        <f aca="true" t="shared" si="1" ref="D28:D38">IF(B28="Да, содержится",2,0)</f>
        <v>2</v>
      </c>
      <c r="E28" s="32" t="s">
        <v>265</v>
      </c>
    </row>
    <row r="29" spans="1:5" s="151" customFormat="1" ht="15" customHeight="1">
      <c r="A29" s="63" t="s">
        <v>21</v>
      </c>
      <c r="B29" s="27" t="s">
        <v>234</v>
      </c>
      <c r="C29" s="27"/>
      <c r="D29" s="73">
        <f t="shared" si="1"/>
        <v>0</v>
      </c>
      <c r="E29" s="32"/>
    </row>
    <row r="30" spans="1:5" s="151" customFormat="1" ht="15" customHeight="1">
      <c r="A30" s="63" t="s">
        <v>22</v>
      </c>
      <c r="B30" s="27" t="s">
        <v>164</v>
      </c>
      <c r="C30" s="27" t="s">
        <v>109</v>
      </c>
      <c r="D30" s="73">
        <f t="shared" si="1"/>
        <v>2</v>
      </c>
      <c r="E30" s="32" t="s">
        <v>242</v>
      </c>
    </row>
    <row r="31" spans="1:5" s="151" customFormat="1" ht="15" customHeight="1">
      <c r="A31" s="63" t="s">
        <v>23</v>
      </c>
      <c r="B31" s="27" t="s">
        <v>164</v>
      </c>
      <c r="C31" s="27" t="s">
        <v>109</v>
      </c>
      <c r="D31" s="73">
        <f t="shared" si="1"/>
        <v>2</v>
      </c>
      <c r="E31" s="59" t="s">
        <v>440</v>
      </c>
    </row>
    <row r="32" spans="1:5" s="151" customFormat="1" ht="15" customHeight="1">
      <c r="A32" s="63" t="s">
        <v>24</v>
      </c>
      <c r="B32" s="27" t="s">
        <v>234</v>
      </c>
      <c r="C32" s="27"/>
      <c r="D32" s="73">
        <f t="shared" si="1"/>
        <v>0</v>
      </c>
      <c r="E32" s="32"/>
    </row>
    <row r="33" spans="1:5" s="150" customFormat="1" ht="15" customHeight="1">
      <c r="A33" s="63" t="s">
        <v>25</v>
      </c>
      <c r="B33" s="27" t="s">
        <v>234</v>
      </c>
      <c r="C33" s="27"/>
      <c r="D33" s="73">
        <f t="shared" si="1"/>
        <v>0</v>
      </c>
      <c r="E33" s="32"/>
    </row>
    <row r="34" spans="1:5" s="151" customFormat="1" ht="15" customHeight="1">
      <c r="A34" s="63" t="s">
        <v>26</v>
      </c>
      <c r="B34" s="27" t="s">
        <v>164</v>
      </c>
      <c r="C34" s="27" t="s">
        <v>109</v>
      </c>
      <c r="D34" s="73">
        <f t="shared" si="1"/>
        <v>2</v>
      </c>
      <c r="E34" s="32" t="s">
        <v>230</v>
      </c>
    </row>
    <row r="35" spans="1:5" s="151" customFormat="1" ht="15" customHeight="1">
      <c r="A35" s="63" t="s">
        <v>27</v>
      </c>
      <c r="B35" s="27" t="s">
        <v>164</v>
      </c>
      <c r="C35" s="27" t="s">
        <v>109</v>
      </c>
      <c r="D35" s="73">
        <f t="shared" si="1"/>
        <v>2</v>
      </c>
      <c r="E35" s="32" t="s">
        <v>238</v>
      </c>
    </row>
    <row r="36" spans="1:5" s="151" customFormat="1" ht="15" customHeight="1">
      <c r="A36" s="63" t="s">
        <v>28</v>
      </c>
      <c r="B36" s="27" t="s">
        <v>164</v>
      </c>
      <c r="C36" s="27" t="s">
        <v>109</v>
      </c>
      <c r="D36" s="73">
        <f t="shared" si="1"/>
        <v>2</v>
      </c>
      <c r="E36" s="32" t="s">
        <v>256</v>
      </c>
    </row>
    <row r="37" spans="1:5" s="151" customFormat="1" ht="15" customHeight="1">
      <c r="A37" s="63" t="s">
        <v>29</v>
      </c>
      <c r="B37" s="27" t="s">
        <v>164</v>
      </c>
      <c r="C37" s="27" t="s">
        <v>109</v>
      </c>
      <c r="D37" s="73">
        <f t="shared" si="1"/>
        <v>2</v>
      </c>
      <c r="E37" s="32" t="s">
        <v>265</v>
      </c>
    </row>
    <row r="38" spans="1:5" s="151" customFormat="1" ht="15" customHeight="1">
      <c r="A38" s="63" t="s">
        <v>30</v>
      </c>
      <c r="B38" s="27" t="s">
        <v>164</v>
      </c>
      <c r="C38" s="27" t="s">
        <v>109</v>
      </c>
      <c r="D38" s="73">
        <f t="shared" si="1"/>
        <v>2</v>
      </c>
      <c r="E38" s="32" t="s">
        <v>250</v>
      </c>
    </row>
    <row r="39" spans="1:5" s="149" customFormat="1" ht="15" customHeight="1">
      <c r="A39" s="66" t="s">
        <v>31</v>
      </c>
      <c r="B39" s="28"/>
      <c r="C39" s="28"/>
      <c r="D39" s="28"/>
      <c r="E39" s="23"/>
    </row>
    <row r="40" spans="1:5" s="152" customFormat="1" ht="15" customHeight="1">
      <c r="A40" s="65" t="s">
        <v>32</v>
      </c>
      <c r="B40" s="27" t="s">
        <v>164</v>
      </c>
      <c r="C40" s="27" t="s">
        <v>109</v>
      </c>
      <c r="D40" s="73">
        <f aca="true" t="shared" si="2" ref="D40:D45">IF(B40="Да, содержится",2,0)</f>
        <v>2</v>
      </c>
      <c r="E40" s="32" t="s">
        <v>242</v>
      </c>
    </row>
    <row r="41" spans="1:5" s="152" customFormat="1" ht="15" customHeight="1">
      <c r="A41" s="65" t="s">
        <v>33</v>
      </c>
      <c r="B41" s="27" t="s">
        <v>164</v>
      </c>
      <c r="C41" s="27" t="s">
        <v>109</v>
      </c>
      <c r="D41" s="73">
        <f t="shared" si="2"/>
        <v>2</v>
      </c>
      <c r="E41" s="32" t="s">
        <v>250</v>
      </c>
    </row>
    <row r="42" spans="1:5" s="151" customFormat="1" ht="15" customHeight="1">
      <c r="A42" s="65" t="s">
        <v>34</v>
      </c>
      <c r="B42" s="27" t="s">
        <v>164</v>
      </c>
      <c r="C42" s="27" t="s">
        <v>109</v>
      </c>
      <c r="D42" s="73">
        <f t="shared" si="2"/>
        <v>2</v>
      </c>
      <c r="E42" s="32" t="s">
        <v>265</v>
      </c>
    </row>
    <row r="43" spans="1:5" s="150" customFormat="1" ht="15" customHeight="1">
      <c r="A43" s="65" t="s">
        <v>35</v>
      </c>
      <c r="B43" s="27" t="s">
        <v>164</v>
      </c>
      <c r="C43" s="27" t="s">
        <v>109</v>
      </c>
      <c r="D43" s="73">
        <f t="shared" si="2"/>
        <v>2</v>
      </c>
      <c r="E43" s="32" t="s">
        <v>252</v>
      </c>
    </row>
    <row r="44" spans="1:5" s="152" customFormat="1" ht="15" customHeight="1">
      <c r="A44" s="65" t="s">
        <v>36</v>
      </c>
      <c r="B44" s="27" t="s">
        <v>164</v>
      </c>
      <c r="C44" s="27" t="s">
        <v>109</v>
      </c>
      <c r="D44" s="73">
        <f t="shared" si="2"/>
        <v>2</v>
      </c>
      <c r="E44" s="54" t="s">
        <v>242</v>
      </c>
    </row>
    <row r="45" spans="1:5" s="152" customFormat="1" ht="15" customHeight="1">
      <c r="A45" s="65" t="s">
        <v>37</v>
      </c>
      <c r="B45" s="27" t="s">
        <v>164</v>
      </c>
      <c r="C45" s="27" t="s">
        <v>109</v>
      </c>
      <c r="D45" s="73">
        <f t="shared" si="2"/>
        <v>2</v>
      </c>
      <c r="E45" s="54" t="s">
        <v>230</v>
      </c>
    </row>
    <row r="46" spans="1:5" s="149" customFormat="1" ht="15" customHeight="1">
      <c r="A46" s="66" t="s">
        <v>38</v>
      </c>
      <c r="B46" s="28"/>
      <c r="C46" s="28"/>
      <c r="D46" s="28"/>
      <c r="E46" s="23"/>
    </row>
    <row r="47" spans="1:5" s="152" customFormat="1" ht="15" customHeight="1">
      <c r="A47" s="65" t="s">
        <v>39</v>
      </c>
      <c r="B47" s="27" t="s">
        <v>164</v>
      </c>
      <c r="C47" s="27" t="s">
        <v>109</v>
      </c>
      <c r="D47" s="73">
        <f aca="true" t="shared" si="3" ref="D47:D53">IF(B47="Да, содержится",2,0)</f>
        <v>2</v>
      </c>
      <c r="E47" s="54" t="s">
        <v>242</v>
      </c>
    </row>
    <row r="48" spans="1:5" s="152" customFormat="1" ht="15" customHeight="1">
      <c r="A48" s="65" t="s">
        <v>40</v>
      </c>
      <c r="B48" s="27" t="s">
        <v>164</v>
      </c>
      <c r="C48" s="27" t="s">
        <v>109</v>
      </c>
      <c r="D48" s="73">
        <f t="shared" si="3"/>
        <v>2</v>
      </c>
      <c r="E48" s="32" t="s">
        <v>252</v>
      </c>
    </row>
    <row r="49" spans="1:5" s="151" customFormat="1" ht="15" customHeight="1">
      <c r="A49" s="65" t="s">
        <v>41</v>
      </c>
      <c r="B49" s="27" t="s">
        <v>234</v>
      </c>
      <c r="C49" s="27"/>
      <c r="D49" s="73">
        <f>IF(B49="Да, содержится",2,0)</f>
        <v>0</v>
      </c>
      <c r="E49" s="32"/>
    </row>
    <row r="50" spans="1:5" s="151" customFormat="1" ht="15" customHeight="1">
      <c r="A50" s="65" t="s">
        <v>42</v>
      </c>
      <c r="B50" s="27" t="s">
        <v>164</v>
      </c>
      <c r="C50" s="27" t="s">
        <v>109</v>
      </c>
      <c r="D50" s="73">
        <f t="shared" si="3"/>
        <v>2</v>
      </c>
      <c r="E50" s="32" t="s">
        <v>240</v>
      </c>
    </row>
    <row r="51" spans="1:5" s="152" customFormat="1" ht="15" customHeight="1">
      <c r="A51" s="65" t="s">
        <v>92</v>
      </c>
      <c r="B51" s="27" t="s">
        <v>164</v>
      </c>
      <c r="C51" s="27" t="s">
        <v>109</v>
      </c>
      <c r="D51" s="73">
        <f t="shared" si="3"/>
        <v>2</v>
      </c>
      <c r="E51" s="32" t="s">
        <v>230</v>
      </c>
    </row>
    <row r="52" spans="1:5" s="151" customFormat="1" ht="15" customHeight="1">
      <c r="A52" s="65" t="s">
        <v>43</v>
      </c>
      <c r="B52" s="27" t="s">
        <v>164</v>
      </c>
      <c r="C52" s="27" t="s">
        <v>109</v>
      </c>
      <c r="D52" s="73">
        <f t="shared" si="3"/>
        <v>2</v>
      </c>
      <c r="E52" s="22" t="s">
        <v>230</v>
      </c>
    </row>
    <row r="53" spans="1:5" s="151" customFormat="1" ht="15" customHeight="1">
      <c r="A53" s="65" t="s">
        <v>44</v>
      </c>
      <c r="B53" s="27" t="s">
        <v>164</v>
      </c>
      <c r="C53" s="27" t="s">
        <v>109</v>
      </c>
      <c r="D53" s="73">
        <f t="shared" si="3"/>
        <v>2</v>
      </c>
      <c r="E53" s="22" t="s">
        <v>231</v>
      </c>
    </row>
    <row r="54" spans="1:5" s="149" customFormat="1" ht="15" customHeight="1">
      <c r="A54" s="66" t="s">
        <v>45</v>
      </c>
      <c r="B54" s="28"/>
      <c r="C54" s="28"/>
      <c r="D54" s="28"/>
      <c r="E54" s="23"/>
    </row>
    <row r="55" spans="1:5" s="152" customFormat="1" ht="15" customHeight="1">
      <c r="A55" s="65" t="s">
        <v>46</v>
      </c>
      <c r="B55" s="27" t="s">
        <v>164</v>
      </c>
      <c r="C55" s="27" t="s">
        <v>109</v>
      </c>
      <c r="D55" s="73">
        <f aca="true" t="shared" si="4" ref="D55:D68">IF(B55="Да, содержится",2,0)</f>
        <v>2</v>
      </c>
      <c r="E55" s="32" t="s">
        <v>256</v>
      </c>
    </row>
    <row r="56" spans="1:5" s="152" customFormat="1" ht="15" customHeight="1">
      <c r="A56" s="65" t="s">
        <v>47</v>
      </c>
      <c r="B56" s="27" t="s">
        <v>164</v>
      </c>
      <c r="C56" s="27" t="s">
        <v>109</v>
      </c>
      <c r="D56" s="73">
        <f t="shared" si="4"/>
        <v>2</v>
      </c>
      <c r="E56" s="32" t="s">
        <v>252</v>
      </c>
    </row>
    <row r="57" spans="1:5" s="152" customFormat="1" ht="15" customHeight="1">
      <c r="A57" s="65" t="s">
        <v>48</v>
      </c>
      <c r="B57" s="27" t="s">
        <v>164</v>
      </c>
      <c r="C57" s="27" t="s">
        <v>109</v>
      </c>
      <c r="D57" s="73">
        <f t="shared" si="4"/>
        <v>2</v>
      </c>
      <c r="E57" s="32" t="s">
        <v>265</v>
      </c>
    </row>
    <row r="58" spans="1:5" s="152" customFormat="1" ht="15" customHeight="1">
      <c r="A58" s="65" t="s">
        <v>49</v>
      </c>
      <c r="B58" s="27" t="s">
        <v>164</v>
      </c>
      <c r="C58" s="27" t="s">
        <v>109</v>
      </c>
      <c r="D58" s="73">
        <f t="shared" si="4"/>
        <v>2</v>
      </c>
      <c r="E58" s="32" t="s">
        <v>230</v>
      </c>
    </row>
    <row r="59" spans="1:5" s="151" customFormat="1" ht="15" customHeight="1">
      <c r="A59" s="65" t="s">
        <v>50</v>
      </c>
      <c r="B59" s="27" t="s">
        <v>164</v>
      </c>
      <c r="C59" s="27" t="s">
        <v>109</v>
      </c>
      <c r="D59" s="73">
        <f t="shared" si="4"/>
        <v>2</v>
      </c>
      <c r="E59" s="32" t="s">
        <v>230</v>
      </c>
    </row>
    <row r="60" spans="1:5" s="152" customFormat="1" ht="15" customHeight="1">
      <c r="A60" s="65" t="s">
        <v>51</v>
      </c>
      <c r="B60" s="27" t="s">
        <v>164</v>
      </c>
      <c r="C60" s="27" t="s">
        <v>109</v>
      </c>
      <c r="D60" s="73">
        <f t="shared" si="4"/>
        <v>2</v>
      </c>
      <c r="E60" s="32" t="s">
        <v>252</v>
      </c>
    </row>
    <row r="61" spans="1:5" s="152" customFormat="1" ht="15" customHeight="1">
      <c r="A61" s="65" t="s">
        <v>52</v>
      </c>
      <c r="B61" s="27" t="s">
        <v>234</v>
      </c>
      <c r="C61" s="27"/>
      <c r="D61" s="73">
        <f t="shared" si="4"/>
        <v>0</v>
      </c>
      <c r="E61" s="32"/>
    </row>
    <row r="62" spans="1:5" s="152" customFormat="1" ht="15" customHeight="1">
      <c r="A62" s="65" t="s">
        <v>53</v>
      </c>
      <c r="B62" s="27" t="s">
        <v>164</v>
      </c>
      <c r="C62" s="27" t="s">
        <v>109</v>
      </c>
      <c r="D62" s="73">
        <f t="shared" si="4"/>
        <v>2</v>
      </c>
      <c r="E62" s="55" t="s">
        <v>230</v>
      </c>
    </row>
    <row r="63" spans="1:5" s="152" customFormat="1" ht="15" customHeight="1">
      <c r="A63" s="65" t="s">
        <v>54</v>
      </c>
      <c r="B63" s="27" t="s">
        <v>234</v>
      </c>
      <c r="C63" s="27"/>
      <c r="D63" s="73">
        <f t="shared" si="4"/>
        <v>0</v>
      </c>
      <c r="E63" s="32"/>
    </row>
    <row r="64" spans="1:5" s="152" customFormat="1" ht="15" customHeight="1">
      <c r="A64" s="65" t="s">
        <v>55</v>
      </c>
      <c r="B64" s="27" t="s">
        <v>164</v>
      </c>
      <c r="C64" s="27" t="s">
        <v>109</v>
      </c>
      <c r="D64" s="73">
        <f t="shared" si="4"/>
        <v>2</v>
      </c>
      <c r="E64" s="32" t="s">
        <v>271</v>
      </c>
    </row>
    <row r="65" spans="1:5" s="151" customFormat="1" ht="15" customHeight="1">
      <c r="A65" s="65" t="s">
        <v>56</v>
      </c>
      <c r="B65" s="27" t="s">
        <v>164</v>
      </c>
      <c r="C65" s="27" t="s">
        <v>109</v>
      </c>
      <c r="D65" s="73">
        <f t="shared" si="4"/>
        <v>2</v>
      </c>
      <c r="E65" s="32" t="s">
        <v>230</v>
      </c>
    </row>
    <row r="66" spans="1:5" s="152" customFormat="1" ht="15" customHeight="1">
      <c r="A66" s="65" t="s">
        <v>57</v>
      </c>
      <c r="B66" s="27" t="s">
        <v>234</v>
      </c>
      <c r="C66" s="27"/>
      <c r="D66" s="73">
        <f t="shared" si="4"/>
        <v>0</v>
      </c>
      <c r="E66" s="32"/>
    </row>
    <row r="67" spans="1:5" s="152" customFormat="1" ht="15" customHeight="1">
      <c r="A67" s="65" t="s">
        <v>58</v>
      </c>
      <c r="B67" s="27" t="s">
        <v>164</v>
      </c>
      <c r="C67" s="27" t="s">
        <v>109</v>
      </c>
      <c r="D67" s="73">
        <f t="shared" si="4"/>
        <v>2</v>
      </c>
      <c r="E67" s="32" t="s">
        <v>250</v>
      </c>
    </row>
    <row r="68" spans="1:5" s="151" customFormat="1" ht="15" customHeight="1">
      <c r="A68" s="65" t="s">
        <v>59</v>
      </c>
      <c r="B68" s="27" t="s">
        <v>164</v>
      </c>
      <c r="C68" s="27" t="s">
        <v>109</v>
      </c>
      <c r="D68" s="73">
        <f t="shared" si="4"/>
        <v>2</v>
      </c>
      <c r="E68" s="32" t="s">
        <v>250</v>
      </c>
    </row>
    <row r="69" spans="1:5" s="149" customFormat="1" ht="15" customHeight="1">
      <c r="A69" s="66" t="s">
        <v>60</v>
      </c>
      <c r="B69" s="28"/>
      <c r="C69" s="28"/>
      <c r="D69" s="28"/>
      <c r="E69" s="23"/>
    </row>
    <row r="70" spans="1:5" s="152" customFormat="1" ht="15" customHeight="1">
      <c r="A70" s="65" t="s">
        <v>61</v>
      </c>
      <c r="B70" s="27" t="s">
        <v>164</v>
      </c>
      <c r="C70" s="27" t="s">
        <v>109</v>
      </c>
      <c r="D70" s="73">
        <f aca="true" t="shared" si="5" ref="D70:D75">IF(B70="Да, содержится",2,0)</f>
        <v>2</v>
      </c>
      <c r="E70" s="32" t="s">
        <v>252</v>
      </c>
    </row>
    <row r="71" spans="1:5" s="151" customFormat="1" ht="15" customHeight="1">
      <c r="A71" s="65" t="s">
        <v>62</v>
      </c>
      <c r="B71" s="27" t="s">
        <v>164</v>
      </c>
      <c r="C71" s="27" t="s">
        <v>109</v>
      </c>
      <c r="D71" s="73">
        <f t="shared" si="5"/>
        <v>2</v>
      </c>
      <c r="E71" s="32" t="s">
        <v>265</v>
      </c>
    </row>
    <row r="72" spans="1:5" s="151" customFormat="1" ht="15" customHeight="1">
      <c r="A72" s="65" t="s">
        <v>63</v>
      </c>
      <c r="B72" s="27" t="s">
        <v>164</v>
      </c>
      <c r="C72" s="27" t="s">
        <v>109</v>
      </c>
      <c r="D72" s="73">
        <f t="shared" si="5"/>
        <v>2</v>
      </c>
      <c r="E72" s="32" t="s">
        <v>419</v>
      </c>
    </row>
    <row r="73" spans="1:5" s="152" customFormat="1" ht="15" customHeight="1">
      <c r="A73" s="65" t="s">
        <v>64</v>
      </c>
      <c r="B73" s="27" t="s">
        <v>234</v>
      </c>
      <c r="C73" s="27"/>
      <c r="D73" s="73">
        <f t="shared" si="5"/>
        <v>0</v>
      </c>
      <c r="E73" s="32"/>
    </row>
    <row r="74" spans="1:5" s="152" customFormat="1" ht="15" customHeight="1">
      <c r="A74" s="65" t="s">
        <v>65</v>
      </c>
      <c r="B74" s="27" t="s">
        <v>164</v>
      </c>
      <c r="C74" s="27" t="s">
        <v>109</v>
      </c>
      <c r="D74" s="73">
        <f t="shared" si="5"/>
        <v>2</v>
      </c>
      <c r="E74" s="32" t="s">
        <v>252</v>
      </c>
    </row>
    <row r="75" spans="1:5" s="152" customFormat="1" ht="15" customHeight="1">
      <c r="A75" s="65" t="s">
        <v>66</v>
      </c>
      <c r="B75" s="27" t="s">
        <v>164</v>
      </c>
      <c r="C75" s="27" t="s">
        <v>109</v>
      </c>
      <c r="D75" s="73">
        <f t="shared" si="5"/>
        <v>2</v>
      </c>
      <c r="E75" s="32" t="s">
        <v>238</v>
      </c>
    </row>
    <row r="76" spans="1:5" s="149" customFormat="1" ht="15" customHeight="1">
      <c r="A76" s="66" t="s">
        <v>67</v>
      </c>
      <c r="B76" s="28"/>
      <c r="C76" s="28"/>
      <c r="D76" s="28"/>
      <c r="E76" s="23"/>
    </row>
    <row r="77" spans="1:5" s="152" customFormat="1" ht="15" customHeight="1">
      <c r="A77" s="65" t="s">
        <v>68</v>
      </c>
      <c r="B77" s="27" t="s">
        <v>164</v>
      </c>
      <c r="C77" s="27" t="s">
        <v>109</v>
      </c>
      <c r="D77" s="73">
        <f aca="true" t="shared" si="6" ref="D77:D88">IF(B77="Да, содержится",2,0)</f>
        <v>2</v>
      </c>
      <c r="E77" s="32" t="s">
        <v>238</v>
      </c>
    </row>
    <row r="78" spans="1:5" s="152" customFormat="1" ht="15" customHeight="1">
      <c r="A78" s="65" t="s">
        <v>69</v>
      </c>
      <c r="B78" s="27" t="s">
        <v>234</v>
      </c>
      <c r="C78" s="27"/>
      <c r="D78" s="73">
        <f t="shared" si="6"/>
        <v>0</v>
      </c>
      <c r="E78" s="32"/>
    </row>
    <row r="79" spans="1:5" s="152" customFormat="1" ht="15" customHeight="1">
      <c r="A79" s="65" t="s">
        <v>70</v>
      </c>
      <c r="B79" s="27" t="s">
        <v>164</v>
      </c>
      <c r="C79" s="27" t="s">
        <v>109</v>
      </c>
      <c r="D79" s="73">
        <f t="shared" si="6"/>
        <v>2</v>
      </c>
      <c r="E79" s="32" t="s">
        <v>250</v>
      </c>
    </row>
    <row r="80" spans="1:5" s="152" customFormat="1" ht="15" customHeight="1">
      <c r="A80" s="65" t="s">
        <v>71</v>
      </c>
      <c r="B80" s="27" t="s">
        <v>164</v>
      </c>
      <c r="C80" s="27" t="s">
        <v>109</v>
      </c>
      <c r="D80" s="73">
        <f t="shared" si="6"/>
        <v>2</v>
      </c>
      <c r="E80" s="32" t="s">
        <v>238</v>
      </c>
    </row>
    <row r="81" spans="1:5" s="151" customFormat="1" ht="15" customHeight="1">
      <c r="A81" s="65" t="s">
        <v>72</v>
      </c>
      <c r="B81" s="27" t="s">
        <v>164</v>
      </c>
      <c r="C81" s="27" t="s">
        <v>109</v>
      </c>
      <c r="D81" s="73">
        <f t="shared" si="6"/>
        <v>2</v>
      </c>
      <c r="E81" s="32" t="s">
        <v>252</v>
      </c>
    </row>
    <row r="82" spans="1:5" s="152" customFormat="1" ht="15" customHeight="1">
      <c r="A82" s="65" t="s">
        <v>73</v>
      </c>
      <c r="B82" s="27" t="s">
        <v>164</v>
      </c>
      <c r="C82" s="27" t="s">
        <v>109</v>
      </c>
      <c r="D82" s="73">
        <f t="shared" si="6"/>
        <v>2</v>
      </c>
      <c r="E82" s="32" t="s">
        <v>242</v>
      </c>
    </row>
    <row r="83" spans="1:5" s="151" customFormat="1" ht="15" customHeight="1">
      <c r="A83" s="65" t="s">
        <v>74</v>
      </c>
      <c r="B83" s="27" t="s">
        <v>164</v>
      </c>
      <c r="C83" s="27" t="s">
        <v>109</v>
      </c>
      <c r="D83" s="73">
        <f t="shared" si="6"/>
        <v>2</v>
      </c>
      <c r="E83" s="32" t="s">
        <v>265</v>
      </c>
    </row>
    <row r="84" spans="1:5" s="150" customFormat="1" ht="15" customHeight="1">
      <c r="A84" s="65" t="s">
        <v>75</v>
      </c>
      <c r="B84" s="27" t="s">
        <v>164</v>
      </c>
      <c r="C84" s="27" t="s">
        <v>109</v>
      </c>
      <c r="D84" s="73">
        <f t="shared" si="6"/>
        <v>2</v>
      </c>
      <c r="E84" s="32" t="s">
        <v>242</v>
      </c>
    </row>
    <row r="85" spans="1:5" s="152" customFormat="1" ht="15" customHeight="1">
      <c r="A85" s="65" t="s">
        <v>76</v>
      </c>
      <c r="B85" s="27" t="s">
        <v>164</v>
      </c>
      <c r="C85" s="27" t="s">
        <v>109</v>
      </c>
      <c r="D85" s="73">
        <f t="shared" si="6"/>
        <v>2</v>
      </c>
      <c r="E85" s="32" t="s">
        <v>250</v>
      </c>
    </row>
    <row r="86" spans="1:5" s="151" customFormat="1" ht="15" customHeight="1">
      <c r="A86" s="65" t="s">
        <v>77</v>
      </c>
      <c r="B86" s="27" t="s">
        <v>164</v>
      </c>
      <c r="C86" s="27" t="s">
        <v>109</v>
      </c>
      <c r="D86" s="73">
        <f t="shared" si="6"/>
        <v>2</v>
      </c>
      <c r="E86" s="32" t="s">
        <v>351</v>
      </c>
    </row>
    <row r="87" spans="1:5" s="152" customFormat="1" ht="15" customHeight="1">
      <c r="A87" s="65" t="s">
        <v>78</v>
      </c>
      <c r="B87" s="27" t="s">
        <v>164</v>
      </c>
      <c r="C87" s="27" t="s">
        <v>109</v>
      </c>
      <c r="D87" s="73">
        <f t="shared" si="6"/>
        <v>2</v>
      </c>
      <c r="E87" s="32" t="s">
        <v>250</v>
      </c>
    </row>
    <row r="88" spans="1:5" s="152" customFormat="1" ht="15" customHeight="1">
      <c r="A88" s="65" t="s">
        <v>79</v>
      </c>
      <c r="B88" s="27" t="s">
        <v>234</v>
      </c>
      <c r="C88" s="27"/>
      <c r="D88" s="73">
        <f t="shared" si="6"/>
        <v>0</v>
      </c>
      <c r="E88" s="32"/>
    </row>
    <row r="89" spans="1:5" s="149" customFormat="1" ht="15" customHeight="1">
      <c r="A89" s="66" t="s">
        <v>80</v>
      </c>
      <c r="B89" s="28"/>
      <c r="C89" s="28"/>
      <c r="D89" s="28"/>
      <c r="E89" s="23"/>
    </row>
    <row r="90" spans="1:5" s="152" customFormat="1" ht="15" customHeight="1">
      <c r="A90" s="65" t="s">
        <v>81</v>
      </c>
      <c r="B90" s="27" t="s">
        <v>164</v>
      </c>
      <c r="C90" s="27" t="s">
        <v>109</v>
      </c>
      <c r="D90" s="73">
        <f aca="true" t="shared" si="7" ref="D90:D98">IF(B90="Да, содержится",2,0)</f>
        <v>2</v>
      </c>
      <c r="E90" s="32" t="s">
        <v>238</v>
      </c>
    </row>
    <row r="91" spans="1:5" s="152" customFormat="1" ht="15" customHeight="1">
      <c r="A91" s="65" t="s">
        <v>82</v>
      </c>
      <c r="B91" s="27" t="s">
        <v>164</v>
      </c>
      <c r="C91" s="27" t="s">
        <v>109</v>
      </c>
      <c r="D91" s="73">
        <f t="shared" si="7"/>
        <v>2</v>
      </c>
      <c r="E91" s="32" t="s">
        <v>252</v>
      </c>
    </row>
    <row r="92" spans="1:5" s="151" customFormat="1" ht="15" customHeight="1">
      <c r="A92" s="65" t="s">
        <v>83</v>
      </c>
      <c r="B92" s="27" t="s">
        <v>164</v>
      </c>
      <c r="C92" s="27" t="s">
        <v>109</v>
      </c>
      <c r="D92" s="73">
        <f t="shared" si="7"/>
        <v>2</v>
      </c>
      <c r="E92" s="32" t="s">
        <v>238</v>
      </c>
    </row>
    <row r="93" spans="1:5" s="151" customFormat="1" ht="15" customHeight="1">
      <c r="A93" s="65" t="s">
        <v>84</v>
      </c>
      <c r="B93" s="27" t="s">
        <v>234</v>
      </c>
      <c r="C93" s="27"/>
      <c r="D93" s="73">
        <f t="shared" si="7"/>
        <v>0</v>
      </c>
      <c r="E93" s="32"/>
    </row>
    <row r="94" spans="1:5" s="151" customFormat="1" ht="15" customHeight="1">
      <c r="A94" s="65" t="s">
        <v>85</v>
      </c>
      <c r="B94" s="27" t="s">
        <v>234</v>
      </c>
      <c r="C94" s="27"/>
      <c r="D94" s="73">
        <f t="shared" si="7"/>
        <v>0</v>
      </c>
      <c r="E94" s="32"/>
    </row>
    <row r="95" spans="1:5" s="152" customFormat="1" ht="15" customHeight="1">
      <c r="A95" s="65" t="s">
        <v>86</v>
      </c>
      <c r="B95" s="27" t="s">
        <v>164</v>
      </c>
      <c r="C95" s="27" t="s">
        <v>109</v>
      </c>
      <c r="D95" s="73">
        <f t="shared" si="7"/>
        <v>2</v>
      </c>
      <c r="E95" s="32" t="s">
        <v>252</v>
      </c>
    </row>
    <row r="96" spans="1:5" s="152" customFormat="1" ht="15" customHeight="1">
      <c r="A96" s="65" t="s">
        <v>87</v>
      </c>
      <c r="B96" s="27" t="s">
        <v>164</v>
      </c>
      <c r="C96" s="27" t="s">
        <v>109</v>
      </c>
      <c r="D96" s="73">
        <f t="shared" si="7"/>
        <v>2</v>
      </c>
      <c r="E96" s="32" t="s">
        <v>252</v>
      </c>
    </row>
    <row r="97" spans="1:5" s="152" customFormat="1" ht="15" customHeight="1">
      <c r="A97" s="65" t="s">
        <v>88</v>
      </c>
      <c r="B97" s="27" t="s">
        <v>164</v>
      </c>
      <c r="C97" s="27" t="s">
        <v>109</v>
      </c>
      <c r="D97" s="73">
        <f t="shared" si="7"/>
        <v>2</v>
      </c>
      <c r="E97" s="32" t="s">
        <v>242</v>
      </c>
    </row>
    <row r="98" spans="1:5" s="152" customFormat="1" ht="15" customHeight="1">
      <c r="A98" s="65" t="s">
        <v>89</v>
      </c>
      <c r="B98" s="27" t="s">
        <v>164</v>
      </c>
      <c r="C98" s="27" t="s">
        <v>109</v>
      </c>
      <c r="D98" s="73">
        <f t="shared" si="7"/>
        <v>2</v>
      </c>
      <c r="E98" s="32" t="s">
        <v>230</v>
      </c>
    </row>
    <row r="99" spans="1:5" s="149" customFormat="1" ht="15" customHeight="1">
      <c r="A99" s="66" t="s">
        <v>102</v>
      </c>
      <c r="B99" s="36"/>
      <c r="C99" s="36"/>
      <c r="D99" s="88"/>
      <c r="E99" s="37"/>
    </row>
    <row r="100" spans="1:5" s="151" customFormat="1" ht="15" customHeight="1">
      <c r="A100" s="65" t="s">
        <v>103</v>
      </c>
      <c r="B100" s="27" t="s">
        <v>164</v>
      </c>
      <c r="C100" s="27" t="s">
        <v>109</v>
      </c>
      <c r="D100" s="73">
        <f>IF(B100="Да, содержится",2,0)</f>
        <v>2</v>
      </c>
      <c r="E100" s="32" t="s">
        <v>250</v>
      </c>
    </row>
    <row r="101" spans="1:5" s="151" customFormat="1" ht="15" customHeight="1">
      <c r="A101" s="65" t="s">
        <v>104</v>
      </c>
      <c r="B101" s="27" t="s">
        <v>164</v>
      </c>
      <c r="C101" s="27" t="s">
        <v>109</v>
      </c>
      <c r="D101" s="73">
        <f>IF(B101="Да, содержится",2,0)</f>
        <v>2</v>
      </c>
      <c r="E101" s="32" t="s">
        <v>299</v>
      </c>
    </row>
    <row r="102" ht="15">
      <c r="B102" s="3" t="s">
        <v>97</v>
      </c>
    </row>
    <row r="103" spans="1:4" ht="15">
      <c r="A103" s="4"/>
      <c r="B103" s="4"/>
      <c r="C103" s="4"/>
      <c r="D103" s="6"/>
    </row>
    <row r="110" spans="1:4" ht="15">
      <c r="A110" s="4"/>
      <c r="B110" s="4"/>
      <c r="C110" s="4"/>
      <c r="D110" s="6"/>
    </row>
    <row r="114" spans="1:4" s="2" customFormat="1" ht="11.25">
      <c r="A114" s="4"/>
      <c r="B114" s="4"/>
      <c r="C114" s="4"/>
      <c r="D114" s="6"/>
    </row>
    <row r="117" spans="1:4" s="2" customFormat="1" ht="11.25">
      <c r="A117" s="4"/>
      <c r="B117" s="4"/>
      <c r="C117" s="4"/>
      <c r="D117" s="6"/>
    </row>
    <row r="121" spans="1:4" s="2" customFormat="1" ht="11.25">
      <c r="A121" s="4"/>
      <c r="B121" s="4"/>
      <c r="C121" s="4"/>
      <c r="D121" s="6"/>
    </row>
    <row r="124" spans="1:4" s="2" customFormat="1" ht="11.25">
      <c r="A124" s="4"/>
      <c r="B124" s="4"/>
      <c r="C124" s="4"/>
      <c r="D124" s="6"/>
    </row>
    <row r="128" spans="1:4" s="2" customFormat="1" ht="11.25">
      <c r="A128" s="4"/>
      <c r="B128" s="4"/>
      <c r="C128" s="4"/>
      <c r="D128" s="6"/>
    </row>
  </sheetData>
  <sheetProtection/>
  <autoFilter ref="A8:E102"/>
  <mergeCells count="7">
    <mergeCell ref="A2:J2"/>
    <mergeCell ref="E4:E7"/>
    <mergeCell ref="A1:E1"/>
    <mergeCell ref="A3:E3"/>
    <mergeCell ref="A4:A7"/>
    <mergeCell ref="D5:D7"/>
    <mergeCell ref="C4:C7"/>
  </mergeCells>
  <dataValidations count="2">
    <dataValidation type="list" allowBlank="1" showInputMessage="1" showErrorMessage="1" sqref="C8 B8:B101">
      <formula1>$B$5:$B$7</formula1>
    </dataValidation>
    <dataValidation type="list" allowBlank="1" showInputMessage="1" showErrorMessage="1" sqref="C90:C98 C100:C101 C40:C45 C9:C26 C28:C38 C55:C68 C70:C75 C77:C88 C47:C53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9" r:id="rId1"/>
  <headerFooter>
    <oddFooter>&amp;C&amp;"Times New Roman,обычный"&amp;8Исходные данные и оценка показателя 1.3&amp;R&amp;8&amp;P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98" sqref="A98"/>
    </sheetView>
  </sheetViews>
  <sheetFormatPr defaultColWidth="9.140625" defaultRowHeight="15"/>
  <cols>
    <col min="1" max="1" width="33.421875" style="3" customWidth="1"/>
    <col min="2" max="2" width="39.140625" style="3" customWidth="1"/>
    <col min="3" max="3" width="20.7109375" style="3" customWidth="1"/>
    <col min="4" max="4" width="12.7109375" style="3" customWidth="1"/>
    <col min="5" max="5" width="16.8515625" style="3" customWidth="1"/>
    <col min="6" max="6" width="12.140625" style="5" customWidth="1"/>
    <col min="7" max="7" width="26.28125" style="2" customWidth="1"/>
  </cols>
  <sheetData>
    <row r="1" spans="1:7" s="1" customFormat="1" ht="29.25" customHeight="1">
      <c r="A1" s="229" t="s">
        <v>317</v>
      </c>
      <c r="B1" s="229"/>
      <c r="C1" s="229"/>
      <c r="D1" s="229"/>
      <c r="E1" s="229"/>
      <c r="F1" s="229"/>
      <c r="G1" s="229"/>
    </row>
    <row r="2" spans="1:7" s="1" customFormat="1" ht="15.75" customHeight="1">
      <c r="A2" s="216" t="s">
        <v>423</v>
      </c>
      <c r="B2" s="230"/>
      <c r="C2" s="230"/>
      <c r="D2" s="230"/>
      <c r="E2" s="230"/>
      <c r="F2" s="230"/>
      <c r="G2" s="230"/>
    </row>
    <row r="3" spans="1:7" s="1" customFormat="1" ht="27" customHeight="1">
      <c r="A3" s="218" t="str">
        <f>'Методика (раздел 1)'!B26</f>
        <v>В целях оценки показателя учитывается приложение о распределении бюджетных ассигнований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бюджетов, с указанием кодов бюджетной классификации.</v>
      </c>
      <c r="B3" s="218"/>
      <c r="C3" s="218"/>
      <c r="D3" s="218"/>
      <c r="E3" s="218"/>
      <c r="F3" s="218"/>
      <c r="G3" s="218"/>
    </row>
    <row r="4" spans="1:7" s="1" customFormat="1" ht="13.5" customHeight="1">
      <c r="A4" s="218" t="str">
        <f>'Методика (раздел 1)'!B27</f>
        <v>В целях оценки показателя не учитываются:</v>
      </c>
      <c r="B4" s="218"/>
      <c r="C4" s="218"/>
      <c r="D4" s="218"/>
      <c r="E4" s="218"/>
      <c r="F4" s="218"/>
      <c r="G4" s="218"/>
    </row>
    <row r="5" spans="1:7" ht="27" customHeight="1">
      <c r="A5" s="218" t="str">
        <f>'Методика (раздел 1)'!B28</f>
        <v>1) приложение о распределении бюджетных асcигнований 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расходов;</v>
      </c>
      <c r="B5" s="219"/>
      <c r="C5" s="219"/>
      <c r="D5" s="219"/>
      <c r="E5" s="219"/>
      <c r="F5" s="219"/>
      <c r="G5" s="219"/>
    </row>
    <row r="6" spans="1:7" ht="30" customHeight="1">
      <c r="A6" s="218" t="str">
        <f>'Методика (раздел 1)'!B29</f>
        <v>2) приложение о распределении бюджетных ассигнований по государственным программам (государственным программам и непрограммным направлениям деятельности), если в нем не указаны коды бюджетной классификации.</v>
      </c>
      <c r="B6" s="239"/>
      <c r="C6" s="239"/>
      <c r="D6" s="239"/>
      <c r="E6" s="239"/>
      <c r="F6" s="239"/>
      <c r="G6" s="239"/>
    </row>
    <row r="7" spans="1:7" ht="51.75" customHeight="1">
      <c r="A7" s="206" t="s">
        <v>105</v>
      </c>
      <c r="B7" s="57" t="s">
        <v>194</v>
      </c>
      <c r="C7" s="206" t="s">
        <v>197</v>
      </c>
      <c r="D7" s="206"/>
      <c r="E7" s="206"/>
      <c r="F7" s="62" t="s">
        <v>198</v>
      </c>
      <c r="G7" s="206" t="s">
        <v>229</v>
      </c>
    </row>
    <row r="8" spans="1:7" ht="15.75" customHeight="1">
      <c r="A8" s="220"/>
      <c r="B8" s="40" t="s">
        <v>164</v>
      </c>
      <c r="C8" s="220" t="s">
        <v>380</v>
      </c>
      <c r="D8" s="220" t="s">
        <v>195</v>
      </c>
      <c r="E8" s="220" t="s">
        <v>196</v>
      </c>
      <c r="F8" s="238" t="s">
        <v>107</v>
      </c>
      <c r="G8" s="207"/>
    </row>
    <row r="9" spans="1:7" s="18" customFormat="1" ht="15.75" customHeight="1">
      <c r="A9" s="220"/>
      <c r="B9" s="40" t="s">
        <v>233</v>
      </c>
      <c r="C9" s="220"/>
      <c r="D9" s="220"/>
      <c r="E9" s="220"/>
      <c r="F9" s="238"/>
      <c r="G9" s="207"/>
    </row>
    <row r="10" spans="1:7" s="12" customFormat="1" ht="15.75" customHeight="1">
      <c r="A10" s="220"/>
      <c r="B10" s="40" t="s">
        <v>235</v>
      </c>
      <c r="C10" s="220"/>
      <c r="D10" s="220"/>
      <c r="E10" s="220"/>
      <c r="F10" s="238"/>
      <c r="G10" s="207"/>
    </row>
    <row r="11" spans="1:7" ht="15" customHeight="1">
      <c r="A11" s="20" t="s">
        <v>0</v>
      </c>
      <c r="B11" s="13"/>
      <c r="C11" s="13"/>
      <c r="D11" s="13"/>
      <c r="E11" s="13"/>
      <c r="F11" s="20"/>
      <c r="G11" s="9"/>
    </row>
    <row r="12" spans="1:7" ht="15" customHeight="1">
      <c r="A12" s="21" t="s">
        <v>1</v>
      </c>
      <c r="B12" s="27" t="s">
        <v>164</v>
      </c>
      <c r="C12" s="27" t="s">
        <v>109</v>
      </c>
      <c r="D12" s="27" t="s">
        <v>109</v>
      </c>
      <c r="E12" s="27" t="s">
        <v>109</v>
      </c>
      <c r="F12" s="73">
        <f>IF(B12="Да, содержится",2,0)</f>
        <v>2</v>
      </c>
      <c r="G12" s="145" t="s">
        <v>240</v>
      </c>
    </row>
    <row r="13" spans="1:7" s="7" customFormat="1" ht="15" customHeight="1">
      <c r="A13" s="21" t="s">
        <v>2</v>
      </c>
      <c r="B13" s="27" t="s">
        <v>164</v>
      </c>
      <c r="C13" s="27" t="s">
        <v>109</v>
      </c>
      <c r="D13" s="27" t="s">
        <v>109</v>
      </c>
      <c r="E13" s="27" t="s">
        <v>109</v>
      </c>
      <c r="F13" s="73">
        <f>IF(B13="Да, содержится",2,0)</f>
        <v>2</v>
      </c>
      <c r="G13" s="145" t="s">
        <v>230</v>
      </c>
    </row>
    <row r="14" spans="1:7" s="8" customFormat="1" ht="15" customHeight="1">
      <c r="A14" s="21" t="s">
        <v>3</v>
      </c>
      <c r="B14" s="27" t="s">
        <v>164</v>
      </c>
      <c r="C14" s="27" t="s">
        <v>109</v>
      </c>
      <c r="D14" s="27" t="s">
        <v>109</v>
      </c>
      <c r="E14" s="27" t="s">
        <v>109</v>
      </c>
      <c r="F14" s="73">
        <f>IF(B14="Да, содержится",2,0)</f>
        <v>2</v>
      </c>
      <c r="G14" s="145" t="s">
        <v>241</v>
      </c>
    </row>
    <row r="15" spans="1:7" ht="15" customHeight="1">
      <c r="A15" s="21" t="s">
        <v>4</v>
      </c>
      <c r="B15" s="27" t="s">
        <v>164</v>
      </c>
      <c r="C15" s="27" t="s">
        <v>109</v>
      </c>
      <c r="D15" s="27" t="s">
        <v>109</v>
      </c>
      <c r="E15" s="27" t="s">
        <v>109</v>
      </c>
      <c r="F15" s="73">
        <f>IF(B15="Да, содержится",2,0)</f>
        <v>2</v>
      </c>
      <c r="G15" s="145" t="s">
        <v>238</v>
      </c>
    </row>
    <row r="16" spans="1:7" s="7" customFormat="1" ht="15" customHeight="1">
      <c r="A16" s="21" t="s">
        <v>5</v>
      </c>
      <c r="B16" s="27" t="s">
        <v>164</v>
      </c>
      <c r="C16" s="27" t="s">
        <v>109</v>
      </c>
      <c r="D16" s="27" t="s">
        <v>109</v>
      </c>
      <c r="E16" s="27" t="s">
        <v>109</v>
      </c>
      <c r="F16" s="73">
        <f aca="true" t="shared" si="0" ref="F16:F29">IF(B16="Да, содержится",2,0)</f>
        <v>2</v>
      </c>
      <c r="G16" s="145" t="s">
        <v>413</v>
      </c>
    </row>
    <row r="17" spans="1:7" s="8" customFormat="1" ht="15" customHeight="1">
      <c r="A17" s="21" t="s">
        <v>199</v>
      </c>
      <c r="B17" s="27" t="s">
        <v>164</v>
      </c>
      <c r="C17" s="27" t="s">
        <v>109</v>
      </c>
      <c r="D17" s="27" t="s">
        <v>109</v>
      </c>
      <c r="E17" s="27" t="s">
        <v>109</v>
      </c>
      <c r="F17" s="73">
        <f t="shared" si="0"/>
        <v>2</v>
      </c>
      <c r="G17" s="32" t="s">
        <v>242</v>
      </c>
    </row>
    <row r="18" spans="1:7" s="8" customFormat="1" ht="15" customHeight="1">
      <c r="A18" s="21" t="s">
        <v>7</v>
      </c>
      <c r="B18" s="27" t="s">
        <v>233</v>
      </c>
      <c r="C18" s="27" t="s">
        <v>397</v>
      </c>
      <c r="D18" s="27" t="s">
        <v>109</v>
      </c>
      <c r="E18" s="27" t="s">
        <v>110</v>
      </c>
      <c r="F18" s="73">
        <f t="shared" si="0"/>
        <v>0</v>
      </c>
      <c r="G18" s="32" t="s">
        <v>230</v>
      </c>
    </row>
    <row r="19" spans="1:7" ht="15" customHeight="1">
      <c r="A19" s="21" t="s">
        <v>8</v>
      </c>
      <c r="B19" s="27" t="s">
        <v>164</v>
      </c>
      <c r="C19" s="27" t="s">
        <v>109</v>
      </c>
      <c r="D19" s="27" t="s">
        <v>109</v>
      </c>
      <c r="E19" s="27" t="s">
        <v>109</v>
      </c>
      <c r="F19" s="73">
        <f t="shared" si="0"/>
        <v>2</v>
      </c>
      <c r="G19" s="32" t="s">
        <v>238</v>
      </c>
    </row>
    <row r="20" spans="1:7" s="7" customFormat="1" ht="15" customHeight="1">
      <c r="A20" s="21" t="s">
        <v>9</v>
      </c>
      <c r="B20" s="27" t="s">
        <v>164</v>
      </c>
      <c r="C20" s="27" t="s">
        <v>109</v>
      </c>
      <c r="D20" s="27" t="s">
        <v>109</v>
      </c>
      <c r="E20" s="27" t="s">
        <v>109</v>
      </c>
      <c r="F20" s="73">
        <f t="shared" si="0"/>
        <v>2</v>
      </c>
      <c r="G20" s="32" t="s">
        <v>240</v>
      </c>
    </row>
    <row r="21" spans="1:7" s="7" customFormat="1" ht="15" customHeight="1">
      <c r="A21" s="21" t="s">
        <v>10</v>
      </c>
      <c r="B21" s="27" t="s">
        <v>164</v>
      </c>
      <c r="C21" s="27" t="s">
        <v>109</v>
      </c>
      <c r="D21" s="27" t="s">
        <v>109</v>
      </c>
      <c r="E21" s="27" t="s">
        <v>109</v>
      </c>
      <c r="F21" s="73">
        <f t="shared" si="0"/>
        <v>2</v>
      </c>
      <c r="G21" s="21" t="s">
        <v>231</v>
      </c>
    </row>
    <row r="22" spans="1:7" s="7" customFormat="1" ht="15" customHeight="1">
      <c r="A22" s="21" t="s">
        <v>11</v>
      </c>
      <c r="B22" s="27" t="s">
        <v>164</v>
      </c>
      <c r="C22" s="27" t="s">
        <v>109</v>
      </c>
      <c r="D22" s="27" t="s">
        <v>109</v>
      </c>
      <c r="E22" s="27" t="s">
        <v>109</v>
      </c>
      <c r="F22" s="73">
        <f t="shared" si="0"/>
        <v>2</v>
      </c>
      <c r="G22" s="32" t="s">
        <v>256</v>
      </c>
    </row>
    <row r="23" spans="1:7" s="8" customFormat="1" ht="15" customHeight="1">
      <c r="A23" s="21" t="s">
        <v>12</v>
      </c>
      <c r="B23" s="27" t="s">
        <v>164</v>
      </c>
      <c r="C23" s="27" t="s">
        <v>109</v>
      </c>
      <c r="D23" s="27" t="s">
        <v>109</v>
      </c>
      <c r="E23" s="27" t="s">
        <v>109</v>
      </c>
      <c r="F23" s="73">
        <f t="shared" si="0"/>
        <v>2</v>
      </c>
      <c r="G23" s="32" t="s">
        <v>250</v>
      </c>
    </row>
    <row r="24" spans="1:7" s="8" customFormat="1" ht="15" customHeight="1">
      <c r="A24" s="21" t="s">
        <v>13</v>
      </c>
      <c r="B24" s="27" t="s">
        <v>164</v>
      </c>
      <c r="C24" s="27" t="s">
        <v>109</v>
      </c>
      <c r="D24" s="27" t="s">
        <v>109</v>
      </c>
      <c r="E24" s="27" t="s">
        <v>109</v>
      </c>
      <c r="F24" s="73">
        <f t="shared" si="0"/>
        <v>2</v>
      </c>
      <c r="G24" s="32" t="s">
        <v>242</v>
      </c>
    </row>
    <row r="25" spans="1:7" s="7" customFormat="1" ht="15" customHeight="1">
      <c r="A25" s="21" t="s">
        <v>14</v>
      </c>
      <c r="B25" s="27" t="s">
        <v>164</v>
      </c>
      <c r="C25" s="27" t="s">
        <v>109</v>
      </c>
      <c r="D25" s="27" t="s">
        <v>109</v>
      </c>
      <c r="E25" s="27" t="s">
        <v>109</v>
      </c>
      <c r="F25" s="73">
        <f t="shared" si="0"/>
        <v>2</v>
      </c>
      <c r="G25" s="32" t="s">
        <v>252</v>
      </c>
    </row>
    <row r="26" spans="1:7" ht="15" customHeight="1">
      <c r="A26" s="21" t="s">
        <v>15</v>
      </c>
      <c r="B26" s="27" t="s">
        <v>164</v>
      </c>
      <c r="C26" s="27" t="s">
        <v>109</v>
      </c>
      <c r="D26" s="27" t="s">
        <v>109</v>
      </c>
      <c r="E26" s="27" t="s">
        <v>109</v>
      </c>
      <c r="F26" s="73">
        <f t="shared" si="0"/>
        <v>2</v>
      </c>
      <c r="G26" s="32" t="s">
        <v>263</v>
      </c>
    </row>
    <row r="27" spans="1:7" ht="15" customHeight="1">
      <c r="A27" s="21" t="s">
        <v>16</v>
      </c>
      <c r="B27" s="27" t="s">
        <v>233</v>
      </c>
      <c r="C27" s="27" t="s">
        <v>397</v>
      </c>
      <c r="D27" s="27" t="s">
        <v>109</v>
      </c>
      <c r="E27" s="27" t="s">
        <v>109</v>
      </c>
      <c r="F27" s="73">
        <f t="shared" si="0"/>
        <v>0</v>
      </c>
      <c r="G27" s="32" t="s">
        <v>243</v>
      </c>
    </row>
    <row r="28" spans="1:7" s="12" customFormat="1" ht="15" customHeight="1">
      <c r="A28" s="21" t="s">
        <v>17</v>
      </c>
      <c r="B28" s="27" t="s">
        <v>164</v>
      </c>
      <c r="C28" s="27" t="s">
        <v>109</v>
      </c>
      <c r="D28" s="27" t="s">
        <v>109</v>
      </c>
      <c r="E28" s="27" t="s">
        <v>109</v>
      </c>
      <c r="F28" s="73">
        <f t="shared" si="0"/>
        <v>2</v>
      </c>
      <c r="G28" s="32" t="s">
        <v>250</v>
      </c>
    </row>
    <row r="29" spans="1:7" s="7" customFormat="1" ht="15" customHeight="1">
      <c r="A29" s="21" t="s">
        <v>18</v>
      </c>
      <c r="B29" s="27" t="s">
        <v>164</v>
      </c>
      <c r="C29" s="27" t="s">
        <v>109</v>
      </c>
      <c r="D29" s="27" t="s">
        <v>109</v>
      </c>
      <c r="E29" s="27" t="s">
        <v>109</v>
      </c>
      <c r="F29" s="73">
        <f t="shared" si="0"/>
        <v>2</v>
      </c>
      <c r="G29" s="32" t="s">
        <v>265</v>
      </c>
    </row>
    <row r="30" spans="1:7" ht="15" customHeight="1">
      <c r="A30" s="20" t="s">
        <v>19</v>
      </c>
      <c r="B30" s="28"/>
      <c r="C30" s="28"/>
      <c r="D30" s="28"/>
      <c r="E30" s="28"/>
      <c r="F30" s="28"/>
      <c r="G30" s="23"/>
    </row>
    <row r="31" spans="1:7" ht="15" customHeight="1">
      <c r="A31" s="110" t="s">
        <v>20</v>
      </c>
      <c r="B31" s="27" t="s">
        <v>164</v>
      </c>
      <c r="C31" s="27" t="s">
        <v>109</v>
      </c>
      <c r="D31" s="27" t="s">
        <v>109</v>
      </c>
      <c r="E31" s="27" t="s">
        <v>109</v>
      </c>
      <c r="F31" s="73">
        <f aca="true" t="shared" si="1" ref="F31:F41">IF(B31="Да, содержится",2,0)</f>
        <v>2</v>
      </c>
      <c r="G31" s="32" t="s">
        <v>252</v>
      </c>
    </row>
    <row r="32" spans="1:7" ht="15" customHeight="1">
      <c r="A32" s="110" t="s">
        <v>21</v>
      </c>
      <c r="B32" s="27" t="s">
        <v>164</v>
      </c>
      <c r="C32" s="27" t="s">
        <v>109</v>
      </c>
      <c r="D32" s="27" t="s">
        <v>109</v>
      </c>
      <c r="E32" s="27" t="s">
        <v>109</v>
      </c>
      <c r="F32" s="73">
        <f t="shared" si="1"/>
        <v>2</v>
      </c>
      <c r="G32" s="32" t="s">
        <v>318</v>
      </c>
    </row>
    <row r="33" spans="1:7" ht="15" customHeight="1">
      <c r="A33" s="110" t="s">
        <v>22</v>
      </c>
      <c r="B33" s="27" t="s">
        <v>164</v>
      </c>
      <c r="C33" s="27" t="s">
        <v>109</v>
      </c>
      <c r="D33" s="27" t="s">
        <v>109</v>
      </c>
      <c r="E33" s="27" t="s">
        <v>109</v>
      </c>
      <c r="F33" s="73">
        <f t="shared" si="1"/>
        <v>2</v>
      </c>
      <c r="G33" s="32" t="s">
        <v>238</v>
      </c>
    </row>
    <row r="34" spans="1:7" s="7" customFormat="1" ht="15" customHeight="1">
      <c r="A34" s="110" t="s">
        <v>23</v>
      </c>
      <c r="B34" s="27" t="s">
        <v>233</v>
      </c>
      <c r="C34" s="27" t="s">
        <v>397</v>
      </c>
      <c r="D34" s="27" t="s">
        <v>109</v>
      </c>
      <c r="E34" s="27" t="s">
        <v>109</v>
      </c>
      <c r="F34" s="73">
        <f t="shared" si="1"/>
        <v>0</v>
      </c>
      <c r="G34" s="59" t="s">
        <v>231</v>
      </c>
    </row>
    <row r="35" spans="1:7" ht="15" customHeight="1">
      <c r="A35" s="110" t="s">
        <v>24</v>
      </c>
      <c r="B35" s="27" t="s">
        <v>164</v>
      </c>
      <c r="C35" s="27" t="s">
        <v>109</v>
      </c>
      <c r="D35" s="27" t="s">
        <v>109</v>
      </c>
      <c r="E35" s="27" t="s">
        <v>109</v>
      </c>
      <c r="F35" s="73">
        <f t="shared" si="1"/>
        <v>2</v>
      </c>
      <c r="G35" s="32" t="s">
        <v>238</v>
      </c>
    </row>
    <row r="36" spans="1:7" ht="15" customHeight="1">
      <c r="A36" s="110" t="s">
        <v>25</v>
      </c>
      <c r="B36" s="27" t="s">
        <v>164</v>
      </c>
      <c r="C36" s="27" t="s">
        <v>109</v>
      </c>
      <c r="D36" s="27" t="s">
        <v>109</v>
      </c>
      <c r="E36" s="27" t="s">
        <v>109</v>
      </c>
      <c r="F36" s="73">
        <f t="shared" si="1"/>
        <v>2</v>
      </c>
      <c r="G36" s="32" t="s">
        <v>231</v>
      </c>
    </row>
    <row r="37" spans="1:7" ht="15" customHeight="1">
      <c r="A37" s="110" t="s">
        <v>26</v>
      </c>
      <c r="B37" s="27" t="s">
        <v>164</v>
      </c>
      <c r="C37" s="27" t="s">
        <v>109</v>
      </c>
      <c r="D37" s="27" t="s">
        <v>109</v>
      </c>
      <c r="E37" s="27" t="s">
        <v>109</v>
      </c>
      <c r="F37" s="73">
        <f t="shared" si="1"/>
        <v>2</v>
      </c>
      <c r="G37" s="32" t="s">
        <v>238</v>
      </c>
    </row>
    <row r="38" spans="1:7" ht="15" customHeight="1">
      <c r="A38" s="110" t="s">
        <v>27</v>
      </c>
      <c r="B38" s="27" t="s">
        <v>164</v>
      </c>
      <c r="C38" s="27" t="s">
        <v>109</v>
      </c>
      <c r="D38" s="27" t="s">
        <v>109</v>
      </c>
      <c r="E38" s="27" t="s">
        <v>109</v>
      </c>
      <c r="F38" s="73">
        <f t="shared" si="1"/>
        <v>2</v>
      </c>
      <c r="G38" s="32" t="s">
        <v>238</v>
      </c>
    </row>
    <row r="39" spans="1:7" ht="15" customHeight="1">
      <c r="A39" s="110" t="s">
        <v>28</v>
      </c>
      <c r="B39" s="27" t="s">
        <v>164</v>
      </c>
      <c r="C39" s="27" t="s">
        <v>109</v>
      </c>
      <c r="D39" s="27" t="s">
        <v>109</v>
      </c>
      <c r="E39" s="27" t="s">
        <v>109</v>
      </c>
      <c r="F39" s="73">
        <f t="shared" si="1"/>
        <v>2</v>
      </c>
      <c r="G39" s="32" t="s">
        <v>231</v>
      </c>
    </row>
    <row r="40" spans="1:7" s="12" customFormat="1" ht="15" customHeight="1">
      <c r="A40" s="110" t="s">
        <v>29</v>
      </c>
      <c r="B40" s="27" t="s">
        <v>235</v>
      </c>
      <c r="C40" s="27"/>
      <c r="D40" s="27"/>
      <c r="E40" s="27"/>
      <c r="F40" s="73">
        <f t="shared" si="1"/>
        <v>0</v>
      </c>
      <c r="G40" s="32"/>
    </row>
    <row r="41" spans="1:7" s="8" customFormat="1" ht="15" customHeight="1">
      <c r="A41" s="110" t="s">
        <v>30</v>
      </c>
      <c r="B41" s="27" t="s">
        <v>164</v>
      </c>
      <c r="C41" s="27" t="s">
        <v>109</v>
      </c>
      <c r="D41" s="27" t="s">
        <v>109</v>
      </c>
      <c r="E41" s="27" t="s">
        <v>109</v>
      </c>
      <c r="F41" s="73">
        <f t="shared" si="1"/>
        <v>2</v>
      </c>
      <c r="G41" s="32" t="s">
        <v>230</v>
      </c>
    </row>
    <row r="42" spans="1:7" s="8" customFormat="1" ht="15" customHeight="1">
      <c r="A42" s="20" t="s">
        <v>31</v>
      </c>
      <c r="B42" s="28"/>
      <c r="C42" s="28"/>
      <c r="D42" s="28"/>
      <c r="E42" s="28"/>
      <c r="F42" s="28"/>
      <c r="G42" s="23"/>
    </row>
    <row r="43" spans="1:7" ht="15" customHeight="1">
      <c r="A43" s="21" t="s">
        <v>32</v>
      </c>
      <c r="B43" s="27" t="s">
        <v>164</v>
      </c>
      <c r="C43" s="27" t="s">
        <v>109</v>
      </c>
      <c r="D43" s="27" t="s">
        <v>109</v>
      </c>
      <c r="E43" s="27" t="s">
        <v>109</v>
      </c>
      <c r="F43" s="73">
        <f aca="true" t="shared" si="2" ref="F43:F48">IF(B43="Да, содержится",2,0)</f>
        <v>2</v>
      </c>
      <c r="G43" s="32" t="s">
        <v>230</v>
      </c>
    </row>
    <row r="44" spans="1:7" s="7" customFormat="1" ht="15" customHeight="1">
      <c r="A44" s="21" t="s">
        <v>33</v>
      </c>
      <c r="B44" s="27" t="s">
        <v>164</v>
      </c>
      <c r="C44" s="27" t="s">
        <v>109</v>
      </c>
      <c r="D44" s="27" t="s">
        <v>109</v>
      </c>
      <c r="E44" s="27" t="s">
        <v>109</v>
      </c>
      <c r="F44" s="73">
        <f t="shared" si="2"/>
        <v>2</v>
      </c>
      <c r="G44" s="32" t="s">
        <v>242</v>
      </c>
    </row>
    <row r="45" spans="1:7" s="8" customFormat="1" ht="15" customHeight="1">
      <c r="A45" s="21" t="s">
        <v>34</v>
      </c>
      <c r="B45" s="27" t="s">
        <v>164</v>
      </c>
      <c r="C45" s="27" t="s">
        <v>109</v>
      </c>
      <c r="D45" s="27" t="s">
        <v>109</v>
      </c>
      <c r="E45" s="27" t="s">
        <v>109</v>
      </c>
      <c r="F45" s="73">
        <f t="shared" si="2"/>
        <v>2</v>
      </c>
      <c r="G45" s="32" t="s">
        <v>252</v>
      </c>
    </row>
    <row r="46" spans="1:7" s="8" customFormat="1" ht="15" customHeight="1">
      <c r="A46" s="21" t="s">
        <v>35</v>
      </c>
      <c r="B46" s="27" t="s">
        <v>164</v>
      </c>
      <c r="C46" s="27" t="s">
        <v>109</v>
      </c>
      <c r="D46" s="27" t="s">
        <v>109</v>
      </c>
      <c r="E46" s="27" t="s">
        <v>109</v>
      </c>
      <c r="F46" s="73">
        <f t="shared" si="2"/>
        <v>2</v>
      </c>
      <c r="G46" s="32" t="s">
        <v>242</v>
      </c>
    </row>
    <row r="47" spans="1:7" s="12" customFormat="1" ht="15" customHeight="1">
      <c r="A47" s="21" t="s">
        <v>36</v>
      </c>
      <c r="B47" s="27" t="s">
        <v>233</v>
      </c>
      <c r="C47" s="27" t="s">
        <v>397</v>
      </c>
      <c r="D47" s="27" t="s">
        <v>109</v>
      </c>
      <c r="E47" s="27" t="s">
        <v>110</v>
      </c>
      <c r="F47" s="73">
        <f t="shared" si="2"/>
        <v>0</v>
      </c>
      <c r="G47" s="54" t="s">
        <v>256</v>
      </c>
    </row>
    <row r="48" spans="1:7" s="8" customFormat="1" ht="15" customHeight="1">
      <c r="A48" s="21" t="s">
        <v>37</v>
      </c>
      <c r="B48" s="27" t="s">
        <v>164</v>
      </c>
      <c r="C48" s="27" t="s">
        <v>109</v>
      </c>
      <c r="D48" s="27" t="s">
        <v>109</v>
      </c>
      <c r="E48" s="27" t="s">
        <v>109</v>
      </c>
      <c r="F48" s="73">
        <f t="shared" si="2"/>
        <v>2</v>
      </c>
      <c r="G48" s="54" t="s">
        <v>240</v>
      </c>
    </row>
    <row r="49" spans="1:7" s="8" customFormat="1" ht="15" customHeight="1">
      <c r="A49" s="20" t="s">
        <v>38</v>
      </c>
      <c r="B49" s="28"/>
      <c r="C49" s="28"/>
      <c r="D49" s="28"/>
      <c r="E49" s="28"/>
      <c r="F49" s="28"/>
      <c r="G49" s="23"/>
    </row>
    <row r="50" spans="1:7" ht="15" customHeight="1">
      <c r="A50" s="21" t="s">
        <v>39</v>
      </c>
      <c r="B50" s="27" t="s">
        <v>164</v>
      </c>
      <c r="C50" s="27" t="s">
        <v>109</v>
      </c>
      <c r="D50" s="27" t="s">
        <v>109</v>
      </c>
      <c r="E50" s="27" t="s">
        <v>109</v>
      </c>
      <c r="F50" s="73">
        <f aca="true" t="shared" si="3" ref="F50:F56">IF(B50="Да, содержится",2,0)</f>
        <v>2</v>
      </c>
      <c r="G50" s="32" t="s">
        <v>230</v>
      </c>
    </row>
    <row r="51" spans="1:7" ht="15" customHeight="1">
      <c r="A51" s="21" t="s">
        <v>40</v>
      </c>
      <c r="B51" s="27" t="s">
        <v>233</v>
      </c>
      <c r="C51" s="27" t="s">
        <v>109</v>
      </c>
      <c r="D51" s="27" t="s">
        <v>388</v>
      </c>
      <c r="E51" s="27" t="s">
        <v>110</v>
      </c>
      <c r="F51" s="73">
        <f t="shared" si="3"/>
        <v>0</v>
      </c>
      <c r="G51" s="32" t="s">
        <v>387</v>
      </c>
    </row>
    <row r="52" spans="1:7" s="8" customFormat="1" ht="15" customHeight="1">
      <c r="A52" s="21" t="s">
        <v>41</v>
      </c>
      <c r="B52" s="27" t="s">
        <v>164</v>
      </c>
      <c r="C52" s="27" t="s">
        <v>109</v>
      </c>
      <c r="D52" s="27" t="s">
        <v>109</v>
      </c>
      <c r="E52" s="27" t="s">
        <v>109</v>
      </c>
      <c r="F52" s="73">
        <f>IF(B52="Да, содержится",2,0)</f>
        <v>2</v>
      </c>
      <c r="G52" s="32" t="s">
        <v>252</v>
      </c>
    </row>
    <row r="53" spans="1:7" ht="15" customHeight="1">
      <c r="A53" s="21" t="s">
        <v>42</v>
      </c>
      <c r="B53" s="27" t="s">
        <v>164</v>
      </c>
      <c r="C53" s="27" t="s">
        <v>109</v>
      </c>
      <c r="D53" s="27" t="s">
        <v>109</v>
      </c>
      <c r="E53" s="27" t="s">
        <v>109</v>
      </c>
      <c r="F53" s="73">
        <f t="shared" si="3"/>
        <v>2</v>
      </c>
      <c r="G53" s="32" t="s">
        <v>231</v>
      </c>
    </row>
    <row r="54" spans="1:7" ht="15" customHeight="1">
      <c r="A54" s="21" t="s">
        <v>92</v>
      </c>
      <c r="B54" s="27" t="s">
        <v>164</v>
      </c>
      <c r="C54" s="27" t="s">
        <v>109</v>
      </c>
      <c r="D54" s="27" t="s">
        <v>109</v>
      </c>
      <c r="E54" s="27" t="s">
        <v>109</v>
      </c>
      <c r="F54" s="73">
        <f t="shared" si="3"/>
        <v>2</v>
      </c>
      <c r="G54" s="32" t="s">
        <v>238</v>
      </c>
    </row>
    <row r="55" spans="1:7" s="12" customFormat="1" ht="15" customHeight="1">
      <c r="A55" s="21" t="s">
        <v>43</v>
      </c>
      <c r="B55" s="27" t="s">
        <v>164</v>
      </c>
      <c r="C55" s="27" t="s">
        <v>109</v>
      </c>
      <c r="D55" s="27" t="s">
        <v>109</v>
      </c>
      <c r="E55" s="27" t="s">
        <v>109</v>
      </c>
      <c r="F55" s="73">
        <f t="shared" si="3"/>
        <v>2</v>
      </c>
      <c r="G55" s="22" t="s">
        <v>238</v>
      </c>
    </row>
    <row r="56" spans="1:7" s="8" customFormat="1" ht="15" customHeight="1">
      <c r="A56" s="21" t="s">
        <v>44</v>
      </c>
      <c r="B56" s="27" t="s">
        <v>164</v>
      </c>
      <c r="C56" s="27" t="s">
        <v>109</v>
      </c>
      <c r="D56" s="27" t="s">
        <v>109</v>
      </c>
      <c r="E56" s="27" t="s">
        <v>109</v>
      </c>
      <c r="F56" s="73">
        <f t="shared" si="3"/>
        <v>2</v>
      </c>
      <c r="G56" s="22" t="s">
        <v>256</v>
      </c>
    </row>
    <row r="57" spans="1:7" s="8" customFormat="1" ht="15" customHeight="1">
      <c r="A57" s="20" t="s">
        <v>45</v>
      </c>
      <c r="B57" s="28"/>
      <c r="C57" s="28"/>
      <c r="D57" s="28"/>
      <c r="E57" s="28"/>
      <c r="F57" s="28"/>
      <c r="G57" s="23"/>
    </row>
    <row r="58" spans="1:7" s="8" customFormat="1" ht="15" customHeight="1">
      <c r="A58" s="21" t="s">
        <v>46</v>
      </c>
      <c r="B58" s="27" t="s">
        <v>164</v>
      </c>
      <c r="C58" s="27" t="s">
        <v>109</v>
      </c>
      <c r="D58" s="27" t="s">
        <v>109</v>
      </c>
      <c r="E58" s="27" t="s">
        <v>109</v>
      </c>
      <c r="F58" s="73">
        <f aca="true" t="shared" si="4" ref="F58:F71">IF(B58="Да, содержится",2,0)</f>
        <v>2</v>
      </c>
      <c r="G58" s="32" t="s">
        <v>263</v>
      </c>
    </row>
    <row r="59" spans="1:7" s="8" customFormat="1" ht="15" customHeight="1">
      <c r="A59" s="21" t="s">
        <v>47</v>
      </c>
      <c r="B59" s="27" t="s">
        <v>164</v>
      </c>
      <c r="C59" s="27" t="s">
        <v>109</v>
      </c>
      <c r="D59" s="27" t="s">
        <v>109</v>
      </c>
      <c r="E59" s="27" t="s">
        <v>109</v>
      </c>
      <c r="F59" s="73">
        <f t="shared" si="4"/>
        <v>2</v>
      </c>
      <c r="G59" s="32" t="s">
        <v>242</v>
      </c>
    </row>
    <row r="60" spans="1:7" ht="15" customHeight="1">
      <c r="A60" s="21" t="s">
        <v>48</v>
      </c>
      <c r="B60" s="27" t="s">
        <v>233</v>
      </c>
      <c r="C60" s="27" t="s">
        <v>109</v>
      </c>
      <c r="D60" s="27" t="s">
        <v>109</v>
      </c>
      <c r="E60" s="27" t="s">
        <v>110</v>
      </c>
      <c r="F60" s="73">
        <f t="shared" si="4"/>
        <v>0</v>
      </c>
      <c r="G60" s="32" t="s">
        <v>250</v>
      </c>
    </row>
    <row r="61" spans="1:7" s="8" customFormat="1" ht="15" customHeight="1">
      <c r="A61" s="21" t="s">
        <v>49</v>
      </c>
      <c r="B61" s="27" t="s">
        <v>164</v>
      </c>
      <c r="C61" s="27" t="s">
        <v>109</v>
      </c>
      <c r="D61" s="27" t="s">
        <v>109</v>
      </c>
      <c r="E61" s="27" t="s">
        <v>109</v>
      </c>
      <c r="F61" s="73">
        <f t="shared" si="4"/>
        <v>2</v>
      </c>
      <c r="G61" s="32" t="s">
        <v>238</v>
      </c>
    </row>
    <row r="62" spans="1:7" s="8" customFormat="1" ht="15" customHeight="1">
      <c r="A62" s="21" t="s">
        <v>50</v>
      </c>
      <c r="B62" s="27" t="s">
        <v>164</v>
      </c>
      <c r="C62" s="27" t="s">
        <v>109</v>
      </c>
      <c r="D62" s="27" t="s">
        <v>109</v>
      </c>
      <c r="E62" s="27" t="s">
        <v>109</v>
      </c>
      <c r="F62" s="73">
        <f t="shared" si="4"/>
        <v>2</v>
      </c>
      <c r="G62" s="32" t="s">
        <v>242</v>
      </c>
    </row>
    <row r="63" spans="1:7" s="8" customFormat="1" ht="15" customHeight="1">
      <c r="A63" s="21" t="s">
        <v>51</v>
      </c>
      <c r="B63" s="27" t="s">
        <v>164</v>
      </c>
      <c r="C63" s="27" t="s">
        <v>109</v>
      </c>
      <c r="D63" s="27" t="s">
        <v>109</v>
      </c>
      <c r="E63" s="27" t="s">
        <v>109</v>
      </c>
      <c r="F63" s="73">
        <f>IF(B63="Да, содержится",2,0)</f>
        <v>2</v>
      </c>
      <c r="G63" s="32" t="s">
        <v>250</v>
      </c>
    </row>
    <row r="64" spans="1:7" s="19" customFormat="1" ht="15.75" customHeight="1">
      <c r="A64" s="21" t="s">
        <v>52</v>
      </c>
      <c r="B64" s="27" t="s">
        <v>164</v>
      </c>
      <c r="C64" s="27" t="s">
        <v>109</v>
      </c>
      <c r="D64" s="27" t="s">
        <v>109</v>
      </c>
      <c r="E64" s="27" t="s">
        <v>109</v>
      </c>
      <c r="F64" s="27">
        <f>IF(B64="Да, содержится",2,0)</f>
        <v>2</v>
      </c>
      <c r="G64" s="32" t="s">
        <v>242</v>
      </c>
    </row>
    <row r="65" spans="1:7" s="19" customFormat="1" ht="15.75" customHeight="1">
      <c r="A65" s="21" t="s">
        <v>53</v>
      </c>
      <c r="B65" s="27" t="s">
        <v>164</v>
      </c>
      <c r="C65" s="27" t="s">
        <v>109</v>
      </c>
      <c r="D65" s="27" t="s">
        <v>109</v>
      </c>
      <c r="E65" s="27" t="s">
        <v>109</v>
      </c>
      <c r="F65" s="27">
        <f>IF(B65="Да, содержится",2,0)</f>
        <v>2</v>
      </c>
      <c r="G65" s="55" t="s">
        <v>238</v>
      </c>
    </row>
    <row r="66" spans="1:7" s="18" customFormat="1" ht="15.75" customHeight="1">
      <c r="A66" s="21" t="s">
        <v>54</v>
      </c>
      <c r="B66" s="27" t="s">
        <v>164</v>
      </c>
      <c r="C66" s="27" t="s">
        <v>109</v>
      </c>
      <c r="D66" s="27" t="s">
        <v>109</v>
      </c>
      <c r="E66" s="27" t="s">
        <v>109</v>
      </c>
      <c r="F66" s="27">
        <f>IF(B66="Да, содержится",2,0)</f>
        <v>2</v>
      </c>
      <c r="G66" s="32" t="s">
        <v>250</v>
      </c>
    </row>
    <row r="67" spans="1:7" s="8" customFormat="1" ht="15" customHeight="1">
      <c r="A67" s="21" t="s">
        <v>55</v>
      </c>
      <c r="B67" s="27" t="s">
        <v>164</v>
      </c>
      <c r="C67" s="27" t="s">
        <v>109</v>
      </c>
      <c r="D67" s="27" t="s">
        <v>109</v>
      </c>
      <c r="E67" s="27" t="s">
        <v>109</v>
      </c>
      <c r="F67" s="73">
        <f t="shared" si="4"/>
        <v>2</v>
      </c>
      <c r="G67" s="32" t="s">
        <v>265</v>
      </c>
    </row>
    <row r="68" spans="1:7" s="8" customFormat="1" ht="15" customHeight="1">
      <c r="A68" s="21" t="s">
        <v>56</v>
      </c>
      <c r="B68" s="27" t="s">
        <v>164</v>
      </c>
      <c r="C68" s="27" t="s">
        <v>109</v>
      </c>
      <c r="D68" s="27" t="s">
        <v>109</v>
      </c>
      <c r="E68" s="27" t="s">
        <v>109</v>
      </c>
      <c r="F68" s="73">
        <f t="shared" si="4"/>
        <v>2</v>
      </c>
      <c r="G68" s="32" t="s">
        <v>240</v>
      </c>
    </row>
    <row r="69" spans="1:7" ht="15" customHeight="1">
      <c r="A69" s="21" t="s">
        <v>57</v>
      </c>
      <c r="B69" s="27" t="s">
        <v>164</v>
      </c>
      <c r="C69" s="27" t="s">
        <v>109</v>
      </c>
      <c r="D69" s="27" t="s">
        <v>109</v>
      </c>
      <c r="E69" s="27" t="s">
        <v>109</v>
      </c>
      <c r="F69" s="73">
        <f t="shared" si="4"/>
        <v>2</v>
      </c>
      <c r="G69" s="32" t="s">
        <v>242</v>
      </c>
    </row>
    <row r="70" spans="1:7" s="12" customFormat="1" ht="15" customHeight="1">
      <c r="A70" s="21" t="s">
        <v>58</v>
      </c>
      <c r="B70" s="27" t="s">
        <v>164</v>
      </c>
      <c r="C70" s="27" t="s">
        <v>109</v>
      </c>
      <c r="D70" s="27" t="s">
        <v>109</v>
      </c>
      <c r="E70" s="27" t="s">
        <v>109</v>
      </c>
      <c r="F70" s="73">
        <f>IF(B70="Да, содержится",2,0)</f>
        <v>2</v>
      </c>
      <c r="G70" s="32" t="s">
        <v>242</v>
      </c>
    </row>
    <row r="71" spans="1:7" s="8" customFormat="1" ht="15" customHeight="1">
      <c r="A71" s="21" t="s">
        <v>59</v>
      </c>
      <c r="B71" s="27" t="s">
        <v>235</v>
      </c>
      <c r="C71" s="27"/>
      <c r="D71" s="27"/>
      <c r="E71" s="27"/>
      <c r="F71" s="73">
        <f t="shared" si="4"/>
        <v>0</v>
      </c>
      <c r="G71" s="122"/>
    </row>
    <row r="72" spans="1:7" ht="15" customHeight="1">
      <c r="A72" s="20" t="s">
        <v>60</v>
      </c>
      <c r="B72" s="28"/>
      <c r="C72" s="28"/>
      <c r="D72" s="28"/>
      <c r="E72" s="28"/>
      <c r="F72" s="28"/>
      <c r="G72" s="23"/>
    </row>
    <row r="73" spans="1:7" ht="15" customHeight="1">
      <c r="A73" s="21" t="s">
        <v>61</v>
      </c>
      <c r="B73" s="27" t="s">
        <v>164</v>
      </c>
      <c r="C73" s="27" t="s">
        <v>109</v>
      </c>
      <c r="D73" s="27" t="s">
        <v>109</v>
      </c>
      <c r="E73" s="27" t="s">
        <v>109</v>
      </c>
      <c r="F73" s="73">
        <f aca="true" t="shared" si="5" ref="F73:F78">IF(B73="Да, содержится",2,0)</f>
        <v>2</v>
      </c>
      <c r="G73" s="32" t="s">
        <v>242</v>
      </c>
    </row>
    <row r="74" spans="1:7" s="8" customFormat="1" ht="15" customHeight="1">
      <c r="A74" s="21" t="s">
        <v>62</v>
      </c>
      <c r="B74" s="27" t="s">
        <v>233</v>
      </c>
      <c r="C74" s="27" t="s">
        <v>397</v>
      </c>
      <c r="D74" s="27" t="s">
        <v>109</v>
      </c>
      <c r="E74" s="27" t="s">
        <v>110</v>
      </c>
      <c r="F74" s="73">
        <f t="shared" si="5"/>
        <v>0</v>
      </c>
      <c r="G74" s="52" t="s">
        <v>250</v>
      </c>
    </row>
    <row r="75" spans="1:7" s="8" customFormat="1" ht="15" customHeight="1">
      <c r="A75" s="21" t="s">
        <v>63</v>
      </c>
      <c r="B75" s="27" t="s">
        <v>233</v>
      </c>
      <c r="C75" s="27" t="s">
        <v>397</v>
      </c>
      <c r="D75" s="27" t="s">
        <v>109</v>
      </c>
      <c r="E75" s="27" t="s">
        <v>109</v>
      </c>
      <c r="F75" s="73">
        <f t="shared" si="5"/>
        <v>0</v>
      </c>
      <c r="G75" s="145" t="s">
        <v>352</v>
      </c>
    </row>
    <row r="76" spans="1:7" s="8" customFormat="1" ht="15" customHeight="1">
      <c r="A76" s="21" t="s">
        <v>64</v>
      </c>
      <c r="B76" s="27" t="s">
        <v>164</v>
      </c>
      <c r="C76" s="27" t="s">
        <v>109</v>
      </c>
      <c r="D76" s="27" t="s">
        <v>109</v>
      </c>
      <c r="E76" s="27" t="s">
        <v>109</v>
      </c>
      <c r="F76" s="73">
        <f t="shared" si="5"/>
        <v>2</v>
      </c>
      <c r="G76" s="32" t="s">
        <v>265</v>
      </c>
    </row>
    <row r="77" spans="1:7" s="12" customFormat="1" ht="15" customHeight="1">
      <c r="A77" s="21" t="s">
        <v>65</v>
      </c>
      <c r="B77" s="27" t="s">
        <v>164</v>
      </c>
      <c r="C77" s="27" t="s">
        <v>109</v>
      </c>
      <c r="D77" s="27" t="s">
        <v>109</v>
      </c>
      <c r="E77" s="27" t="s">
        <v>109</v>
      </c>
      <c r="F77" s="73">
        <f t="shared" si="5"/>
        <v>2</v>
      </c>
      <c r="G77" s="32" t="s">
        <v>250</v>
      </c>
    </row>
    <row r="78" spans="1:7" s="8" customFormat="1" ht="15" customHeight="1">
      <c r="A78" s="21" t="s">
        <v>66</v>
      </c>
      <c r="B78" s="27" t="s">
        <v>164</v>
      </c>
      <c r="C78" s="27" t="s">
        <v>109</v>
      </c>
      <c r="D78" s="27" t="s">
        <v>109</v>
      </c>
      <c r="E78" s="27" t="s">
        <v>109</v>
      </c>
      <c r="F78" s="73">
        <f t="shared" si="5"/>
        <v>2</v>
      </c>
      <c r="G78" s="32" t="s">
        <v>263</v>
      </c>
    </row>
    <row r="79" spans="1:7" s="8" customFormat="1" ht="15" customHeight="1">
      <c r="A79" s="20" t="s">
        <v>67</v>
      </c>
      <c r="B79" s="28"/>
      <c r="C79" s="28"/>
      <c r="D79" s="28"/>
      <c r="E79" s="28"/>
      <c r="F79" s="28"/>
      <c r="G79" s="23"/>
    </row>
    <row r="80" spans="1:7" s="8" customFormat="1" ht="15" customHeight="1">
      <c r="A80" s="21" t="s">
        <v>68</v>
      </c>
      <c r="B80" s="27" t="s">
        <v>233</v>
      </c>
      <c r="C80" s="27" t="s">
        <v>397</v>
      </c>
      <c r="D80" s="27" t="s">
        <v>110</v>
      </c>
      <c r="E80" s="27" t="s">
        <v>110</v>
      </c>
      <c r="F80" s="73">
        <f aca="true" t="shared" si="6" ref="F80:F91">IF(B80="Да, содержится",2,0)</f>
        <v>0</v>
      </c>
      <c r="G80" s="32" t="s">
        <v>242</v>
      </c>
    </row>
    <row r="81" spans="1:7" s="8" customFormat="1" ht="15" customHeight="1">
      <c r="A81" s="21" t="s">
        <v>69</v>
      </c>
      <c r="B81" s="27" t="s">
        <v>164</v>
      </c>
      <c r="C81" s="27" t="s">
        <v>109</v>
      </c>
      <c r="D81" s="27" t="s">
        <v>109</v>
      </c>
      <c r="E81" s="27" t="s">
        <v>109</v>
      </c>
      <c r="F81" s="73">
        <f t="shared" si="6"/>
        <v>2</v>
      </c>
      <c r="G81" s="145" t="s">
        <v>242</v>
      </c>
    </row>
    <row r="82" spans="1:7" ht="15" customHeight="1">
      <c r="A82" s="21" t="s">
        <v>70</v>
      </c>
      <c r="B82" s="27" t="s">
        <v>233</v>
      </c>
      <c r="C82" s="27" t="s">
        <v>397</v>
      </c>
      <c r="D82" s="27" t="s">
        <v>109</v>
      </c>
      <c r="E82" s="27" t="s">
        <v>109</v>
      </c>
      <c r="F82" s="73">
        <f t="shared" si="6"/>
        <v>0</v>
      </c>
      <c r="G82" s="32" t="s">
        <v>238</v>
      </c>
    </row>
    <row r="83" spans="1:7" s="8" customFormat="1" ht="15" customHeight="1">
      <c r="A83" s="21" t="s">
        <v>71</v>
      </c>
      <c r="B83" s="27" t="s">
        <v>164</v>
      </c>
      <c r="C83" s="27" t="s">
        <v>109</v>
      </c>
      <c r="D83" s="27" t="s">
        <v>109</v>
      </c>
      <c r="E83" s="27" t="s">
        <v>109</v>
      </c>
      <c r="F83" s="73">
        <f t="shared" si="6"/>
        <v>2</v>
      </c>
      <c r="G83" s="32" t="s">
        <v>256</v>
      </c>
    </row>
    <row r="84" spans="1:7" ht="15" customHeight="1">
      <c r="A84" s="21" t="s">
        <v>72</v>
      </c>
      <c r="B84" s="27" t="s">
        <v>164</v>
      </c>
      <c r="C84" s="27" t="s">
        <v>109</v>
      </c>
      <c r="D84" s="27" t="s">
        <v>109</v>
      </c>
      <c r="E84" s="27" t="s">
        <v>109</v>
      </c>
      <c r="F84" s="73">
        <f t="shared" si="6"/>
        <v>2</v>
      </c>
      <c r="G84" s="56" t="s">
        <v>242</v>
      </c>
    </row>
    <row r="85" spans="1:7" s="7" customFormat="1" ht="15" customHeight="1">
      <c r="A85" s="21" t="s">
        <v>73</v>
      </c>
      <c r="B85" s="27" t="s">
        <v>164</v>
      </c>
      <c r="C85" s="27" t="s">
        <v>109</v>
      </c>
      <c r="D85" s="27" t="s">
        <v>109</v>
      </c>
      <c r="E85" s="27" t="s">
        <v>109</v>
      </c>
      <c r="F85" s="73">
        <f t="shared" si="6"/>
        <v>2</v>
      </c>
      <c r="G85" s="32" t="s">
        <v>230</v>
      </c>
    </row>
    <row r="86" spans="1:7" s="8" customFormat="1" ht="15" customHeight="1">
      <c r="A86" s="21" t="s">
        <v>74</v>
      </c>
      <c r="B86" s="27" t="s">
        <v>164</v>
      </c>
      <c r="C86" s="27" t="s">
        <v>109</v>
      </c>
      <c r="D86" s="27" t="s">
        <v>109</v>
      </c>
      <c r="E86" s="27" t="s">
        <v>109</v>
      </c>
      <c r="F86" s="73">
        <f t="shared" si="6"/>
        <v>2</v>
      </c>
      <c r="G86" s="30" t="s">
        <v>242</v>
      </c>
    </row>
    <row r="87" spans="1:7" ht="15" customHeight="1">
      <c r="A87" s="21" t="s">
        <v>75</v>
      </c>
      <c r="B87" s="27" t="s">
        <v>164</v>
      </c>
      <c r="C87" s="27" t="s">
        <v>109</v>
      </c>
      <c r="D87" s="27" t="s">
        <v>109</v>
      </c>
      <c r="E87" s="27" t="s">
        <v>109</v>
      </c>
      <c r="F87" s="73">
        <f t="shared" si="6"/>
        <v>2</v>
      </c>
      <c r="G87" s="32" t="s">
        <v>230</v>
      </c>
    </row>
    <row r="88" spans="1:7" s="8" customFormat="1" ht="15" customHeight="1">
      <c r="A88" s="21" t="s">
        <v>76</v>
      </c>
      <c r="B88" s="27" t="s">
        <v>164</v>
      </c>
      <c r="C88" s="27" t="s">
        <v>109</v>
      </c>
      <c r="D88" s="27" t="s">
        <v>109</v>
      </c>
      <c r="E88" s="27" t="s">
        <v>109</v>
      </c>
      <c r="F88" s="73">
        <f t="shared" si="6"/>
        <v>2</v>
      </c>
      <c r="G88" s="32" t="s">
        <v>252</v>
      </c>
    </row>
    <row r="89" spans="1:7" s="8" customFormat="1" ht="15" customHeight="1">
      <c r="A89" s="21" t="s">
        <v>77</v>
      </c>
      <c r="B89" s="27" t="s">
        <v>164</v>
      </c>
      <c r="C89" s="27" t="s">
        <v>109</v>
      </c>
      <c r="D89" s="27" t="s">
        <v>109</v>
      </c>
      <c r="E89" s="27" t="s">
        <v>109</v>
      </c>
      <c r="F89" s="73">
        <f t="shared" si="6"/>
        <v>2</v>
      </c>
      <c r="G89" s="30" t="s">
        <v>353</v>
      </c>
    </row>
    <row r="90" spans="1:7" s="12" customFormat="1" ht="15" customHeight="1">
      <c r="A90" s="21" t="s">
        <v>78</v>
      </c>
      <c r="B90" s="27" t="s">
        <v>164</v>
      </c>
      <c r="C90" s="27" t="s">
        <v>109</v>
      </c>
      <c r="D90" s="27" t="s">
        <v>109</v>
      </c>
      <c r="E90" s="27" t="s">
        <v>109</v>
      </c>
      <c r="F90" s="73">
        <f t="shared" si="6"/>
        <v>2</v>
      </c>
      <c r="G90" s="32" t="s">
        <v>230</v>
      </c>
    </row>
    <row r="91" spans="1:7" s="8" customFormat="1" ht="15" customHeight="1">
      <c r="A91" s="21" t="s">
        <v>79</v>
      </c>
      <c r="B91" s="27" t="s">
        <v>164</v>
      </c>
      <c r="C91" s="27" t="s">
        <v>109</v>
      </c>
      <c r="D91" s="27" t="s">
        <v>109</v>
      </c>
      <c r="E91" s="27" t="s">
        <v>109</v>
      </c>
      <c r="F91" s="73">
        <f t="shared" si="6"/>
        <v>2</v>
      </c>
      <c r="G91" s="32" t="s">
        <v>231</v>
      </c>
    </row>
    <row r="92" spans="1:7" s="8" customFormat="1" ht="15" customHeight="1">
      <c r="A92" s="20" t="s">
        <v>80</v>
      </c>
      <c r="B92" s="28"/>
      <c r="C92" s="28"/>
      <c r="D92" s="28"/>
      <c r="E92" s="28"/>
      <c r="F92" s="28"/>
      <c r="G92" s="23"/>
    </row>
    <row r="93" spans="1:7" ht="15" customHeight="1">
      <c r="A93" s="21" t="s">
        <v>81</v>
      </c>
      <c r="B93" s="27" t="s">
        <v>164</v>
      </c>
      <c r="C93" s="27" t="s">
        <v>109</v>
      </c>
      <c r="D93" s="27" t="s">
        <v>109</v>
      </c>
      <c r="E93" s="27" t="s">
        <v>109</v>
      </c>
      <c r="F93" s="73">
        <f aca="true" t="shared" si="7" ref="F93:F101">IF(B93="Да, содержится",2,0)</f>
        <v>2</v>
      </c>
      <c r="G93" s="32" t="s">
        <v>395</v>
      </c>
    </row>
    <row r="94" spans="1:7" ht="15" customHeight="1">
      <c r="A94" s="21" t="s">
        <v>82</v>
      </c>
      <c r="B94" s="27" t="s">
        <v>233</v>
      </c>
      <c r="C94" s="27" t="s">
        <v>397</v>
      </c>
      <c r="D94" s="27" t="s">
        <v>110</v>
      </c>
      <c r="E94" s="27" t="s">
        <v>110</v>
      </c>
      <c r="F94" s="73">
        <f t="shared" si="7"/>
        <v>0</v>
      </c>
      <c r="G94" s="32" t="s">
        <v>242</v>
      </c>
    </row>
    <row r="95" spans="1:7" ht="15" customHeight="1">
      <c r="A95" s="21" t="s">
        <v>83</v>
      </c>
      <c r="B95" s="27" t="s">
        <v>233</v>
      </c>
      <c r="C95" s="27" t="s">
        <v>109</v>
      </c>
      <c r="D95" s="27" t="s">
        <v>109</v>
      </c>
      <c r="E95" s="27" t="s">
        <v>110</v>
      </c>
      <c r="F95" s="73">
        <f t="shared" si="7"/>
        <v>0</v>
      </c>
      <c r="G95" s="32" t="s">
        <v>256</v>
      </c>
    </row>
    <row r="96" spans="1:7" s="8" customFormat="1" ht="15" customHeight="1">
      <c r="A96" s="21" t="s">
        <v>84</v>
      </c>
      <c r="B96" s="27" t="s">
        <v>164</v>
      </c>
      <c r="C96" s="27" t="s">
        <v>109</v>
      </c>
      <c r="D96" s="27" t="s">
        <v>109</v>
      </c>
      <c r="E96" s="27" t="s">
        <v>109</v>
      </c>
      <c r="F96" s="73">
        <f t="shared" si="7"/>
        <v>2</v>
      </c>
      <c r="G96" s="32" t="s">
        <v>265</v>
      </c>
    </row>
    <row r="97" spans="1:7" s="8" customFormat="1" ht="15" customHeight="1">
      <c r="A97" s="21" t="s">
        <v>85</v>
      </c>
      <c r="B97" s="27" t="s">
        <v>164</v>
      </c>
      <c r="C97" s="27" t="s">
        <v>109</v>
      </c>
      <c r="D97" s="27" t="s">
        <v>109</v>
      </c>
      <c r="E97" s="27" t="s">
        <v>109</v>
      </c>
      <c r="F97" s="73">
        <f t="shared" si="7"/>
        <v>2</v>
      </c>
      <c r="G97" s="32" t="s">
        <v>238</v>
      </c>
    </row>
    <row r="98" spans="1:7" s="8" customFormat="1" ht="15" customHeight="1">
      <c r="A98" s="21" t="s">
        <v>86</v>
      </c>
      <c r="B98" s="27" t="s">
        <v>233</v>
      </c>
      <c r="C98" s="27" t="s">
        <v>397</v>
      </c>
      <c r="D98" s="27" t="s">
        <v>109</v>
      </c>
      <c r="E98" s="27" t="s">
        <v>109</v>
      </c>
      <c r="F98" s="73">
        <f t="shared" si="7"/>
        <v>0</v>
      </c>
      <c r="G98" s="32" t="s">
        <v>241</v>
      </c>
    </row>
    <row r="99" spans="1:7" s="8" customFormat="1" ht="15" customHeight="1">
      <c r="A99" s="21" t="s">
        <v>87</v>
      </c>
      <c r="B99" s="27" t="s">
        <v>164</v>
      </c>
      <c r="C99" s="27" t="s">
        <v>109</v>
      </c>
      <c r="D99" s="27" t="s">
        <v>109</v>
      </c>
      <c r="E99" s="27" t="s">
        <v>109</v>
      </c>
      <c r="F99" s="73">
        <f t="shared" si="7"/>
        <v>2</v>
      </c>
      <c r="G99" s="32" t="s">
        <v>250</v>
      </c>
    </row>
    <row r="100" spans="1:7" s="12" customFormat="1" ht="15" customHeight="1">
      <c r="A100" s="21" t="s">
        <v>88</v>
      </c>
      <c r="B100" s="27" t="s">
        <v>164</v>
      </c>
      <c r="C100" s="27" t="s">
        <v>109</v>
      </c>
      <c r="D100" s="27" t="s">
        <v>109</v>
      </c>
      <c r="E100" s="27" t="s">
        <v>109</v>
      </c>
      <c r="F100" s="73">
        <f t="shared" si="7"/>
        <v>2</v>
      </c>
      <c r="G100" s="52" t="s">
        <v>230</v>
      </c>
    </row>
    <row r="101" spans="1:7" ht="15" customHeight="1">
      <c r="A101" s="21" t="s">
        <v>89</v>
      </c>
      <c r="B101" s="27" t="s">
        <v>164</v>
      </c>
      <c r="C101" s="27" t="s">
        <v>109</v>
      </c>
      <c r="D101" s="27" t="s">
        <v>109</v>
      </c>
      <c r="E101" s="27" t="s">
        <v>109</v>
      </c>
      <c r="F101" s="73">
        <f t="shared" si="7"/>
        <v>2</v>
      </c>
      <c r="G101" s="52" t="s">
        <v>238</v>
      </c>
    </row>
    <row r="102" spans="1:7" ht="15" customHeight="1">
      <c r="A102" s="20" t="s">
        <v>102</v>
      </c>
      <c r="B102" s="29"/>
      <c r="C102" s="29"/>
      <c r="D102" s="29"/>
      <c r="E102" s="29"/>
      <c r="F102" s="66"/>
      <c r="G102" s="121"/>
    </row>
    <row r="103" spans="1:7" ht="15" customHeight="1">
      <c r="A103" s="21" t="s">
        <v>103</v>
      </c>
      <c r="B103" s="27" t="s">
        <v>164</v>
      </c>
      <c r="C103" s="27" t="s">
        <v>109</v>
      </c>
      <c r="D103" s="27" t="s">
        <v>109</v>
      </c>
      <c r="E103" s="27" t="s">
        <v>109</v>
      </c>
      <c r="F103" s="73">
        <f>IF(B103="Да, содержится",2,0)</f>
        <v>2</v>
      </c>
      <c r="G103" s="122" t="s">
        <v>242</v>
      </c>
    </row>
    <row r="104" spans="1:7" ht="15" customHeight="1">
      <c r="A104" s="21" t="s">
        <v>104</v>
      </c>
      <c r="B104" s="27" t="s">
        <v>164</v>
      </c>
      <c r="C104" s="27" t="s">
        <v>109</v>
      </c>
      <c r="D104" s="27" t="s">
        <v>109</v>
      </c>
      <c r="E104" s="27" t="s">
        <v>109</v>
      </c>
      <c r="F104" s="73">
        <f>IF(B104="Да, содержится",2,0)</f>
        <v>2</v>
      </c>
      <c r="G104" s="122" t="s">
        <v>265</v>
      </c>
    </row>
    <row r="105" ht="15">
      <c r="B105" s="3" t="s">
        <v>97</v>
      </c>
    </row>
    <row r="106" spans="1:6" ht="15">
      <c r="A106" s="4"/>
      <c r="B106" s="4"/>
      <c r="C106" s="4"/>
      <c r="D106" s="4"/>
      <c r="E106" s="4"/>
      <c r="F106" s="6"/>
    </row>
    <row r="113" spans="1:6" ht="15">
      <c r="A113" s="4"/>
      <c r="B113" s="4"/>
      <c r="C113" s="4"/>
      <c r="D113" s="4"/>
      <c r="E113" s="4"/>
      <c r="F113" s="6"/>
    </row>
    <row r="115" spans="1:6" s="2" customFormat="1" ht="11.25">
      <c r="A115" s="3"/>
      <c r="B115" s="3"/>
      <c r="C115" s="3"/>
      <c r="D115" s="3"/>
      <c r="E115" s="3"/>
      <c r="F115" s="5"/>
    </row>
    <row r="117" spans="1:6" ht="15">
      <c r="A117" s="4"/>
      <c r="B117" s="4"/>
      <c r="C117" s="4"/>
      <c r="D117" s="4"/>
      <c r="E117" s="4"/>
      <c r="F117" s="6"/>
    </row>
    <row r="118" spans="1:6" s="2" customFormat="1" ht="11.25">
      <c r="A118" s="3"/>
      <c r="B118" s="3"/>
      <c r="C118" s="3"/>
      <c r="D118" s="3"/>
      <c r="E118" s="3"/>
      <c r="F118" s="5"/>
    </row>
    <row r="120" spans="1:6" ht="15">
      <c r="A120" s="4"/>
      <c r="B120" s="4"/>
      <c r="C120" s="4"/>
      <c r="D120" s="4"/>
      <c r="E120" s="4"/>
      <c r="F120" s="6"/>
    </row>
    <row r="122" spans="1:6" s="2" customFormat="1" ht="11.25">
      <c r="A122" s="3"/>
      <c r="B122" s="3"/>
      <c r="C122" s="3"/>
      <c r="D122" s="3"/>
      <c r="E122" s="3"/>
      <c r="F122" s="5"/>
    </row>
    <row r="124" spans="1:6" ht="15">
      <c r="A124" s="4"/>
      <c r="B124" s="4"/>
      <c r="C124" s="4"/>
      <c r="D124" s="4"/>
      <c r="E124" s="4"/>
      <c r="F124" s="6"/>
    </row>
    <row r="125" spans="1:6" s="2" customFormat="1" ht="11.25">
      <c r="A125" s="3"/>
      <c r="B125" s="3"/>
      <c r="C125" s="3"/>
      <c r="D125" s="3"/>
      <c r="E125" s="3"/>
      <c r="F125" s="5"/>
    </row>
    <row r="127" spans="1:6" ht="15">
      <c r="A127" s="4"/>
      <c r="B127" s="4"/>
      <c r="C127" s="4"/>
      <c r="D127" s="4"/>
      <c r="E127" s="4"/>
      <c r="F127" s="6"/>
    </row>
    <row r="129" spans="1:6" s="2" customFormat="1" ht="11.25">
      <c r="A129" s="3"/>
      <c r="B129" s="3"/>
      <c r="C129" s="3"/>
      <c r="D129" s="3"/>
      <c r="E129" s="3"/>
      <c r="F129" s="5"/>
    </row>
    <row r="131" spans="1:6" ht="15">
      <c r="A131" s="4"/>
      <c r="B131" s="4"/>
      <c r="C131" s="4"/>
      <c r="D131" s="4"/>
      <c r="E131" s="4"/>
      <c r="F131" s="6"/>
    </row>
  </sheetData>
  <sheetProtection/>
  <autoFilter ref="A11:G105"/>
  <mergeCells count="13">
    <mergeCell ref="A3:G3"/>
    <mergeCell ref="A4:G4"/>
    <mergeCell ref="C7:E7"/>
    <mergeCell ref="E8:E10"/>
    <mergeCell ref="D8:D10"/>
    <mergeCell ref="C8:C10"/>
    <mergeCell ref="A1:G1"/>
    <mergeCell ref="A5:G5"/>
    <mergeCell ref="A7:A10"/>
    <mergeCell ref="G7:G10"/>
    <mergeCell ref="F8:F10"/>
    <mergeCell ref="A6:G6"/>
    <mergeCell ref="A2:G2"/>
  </mergeCells>
  <dataValidations count="2">
    <dataValidation type="list" allowBlank="1" showInputMessage="1" showErrorMessage="1" sqref="C11:E11 B11:B104">
      <formula1>$B$8:$B$10</formula1>
    </dataValidation>
    <dataValidation type="list" allowBlank="1" showInputMessage="1" showErrorMessage="1" sqref="D12:E29 D103:E104 D64:E71 D73:E78 D80:E91 D93:E101">
      <formula1>"Да,Нет"</formula1>
    </dataValidation>
  </dataValidations>
  <hyperlinks>
    <hyperlink ref="G15" r:id="rId1" display="http://www.gfu.vrn.ru/bud001/przakona2016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6" r:id="rId4"/>
  <headerFooter>
    <oddFooter>&amp;C&amp;"Times New Roman,обычный"&amp;8Исходные данные и оценка показателя 1.4&amp;R&amp;8&amp;P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28"/>
  <sheetViews>
    <sheetView zoomScalePageLayoutView="0" workbookViewId="0" topLeftCell="A1">
      <selection activeCell="A42" sqref="A42"/>
    </sheetView>
  </sheetViews>
  <sheetFormatPr defaultColWidth="8.8515625" defaultRowHeight="15"/>
  <cols>
    <col min="1" max="1" width="33.421875" style="3" customWidth="1"/>
    <col min="2" max="2" width="37.7109375" style="3" customWidth="1"/>
    <col min="3" max="3" width="16.7109375" style="72" customWidth="1"/>
    <col min="4" max="4" width="16.7109375" style="3" customWidth="1"/>
    <col min="5" max="5" width="15.7109375" style="3" customWidth="1"/>
    <col min="6" max="6" width="15.57421875" style="3" customWidth="1"/>
    <col min="7" max="7" width="6.7109375" style="3" customWidth="1"/>
    <col min="8" max="8" width="8.00390625" style="3" customWidth="1"/>
    <col min="9" max="9" width="6.7109375" style="89" customWidth="1"/>
    <col min="10" max="10" width="25.7109375" style="89" customWidth="1"/>
    <col min="11" max="11" width="25.7109375" style="2" customWidth="1"/>
    <col min="12" max="12" width="8.8515625" style="18" customWidth="1"/>
    <col min="13" max="13" width="14.00390625" style="172" bestFit="1" customWidth="1"/>
    <col min="14" max="16384" width="8.8515625" style="18" customWidth="1"/>
  </cols>
  <sheetData>
    <row r="1" spans="1:13" s="1" customFormat="1" ht="22.5" customHeight="1">
      <c r="A1" s="215" t="s">
        <v>424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M1" s="171"/>
    </row>
    <row r="2" spans="1:13" s="1" customFormat="1" ht="15" customHeight="1">
      <c r="A2" s="249" t="s">
        <v>423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M2" s="171"/>
    </row>
    <row r="3" spans="1:13" s="1" customFormat="1" ht="25.5" customHeight="1">
      <c r="A3" s="251" t="str">
        <f>'Методика (раздел 1)'!B48</f>
        <v>Чем больше решений о распределении субсидий по муниципальным образованиям принято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власти; в) за исполнением закона о бюджете осуществляется парламентский и общественный контроль.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M3" s="171"/>
    </row>
    <row r="4" spans="1:13" s="1" customFormat="1" ht="37.5" customHeight="1">
      <c r="A4" s="251" t="str">
        <f>'Методика (раздел 1)'!B49</f>
        <v>В целях расчета общего объема субсидий местным бюджетам, предусмотренных законом о бюджете, учитываются коды видов расходов: 520, 521, 522. В случае, если в законе в законе о бюджете указана только группы видов расходов, отнесение межбюджетных трансфертов к субсидиям местным бюджетам эксперт осуществляет  на основании сведений, содержащихся в законе о бюджете в описании соответствующей статьи расходов. Если на основании этих сведений невозможно определить форму межбюджетного трансферта, оценка показателя принимает значение 0 баллов по причине невозможности расчета показателя.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M4" s="171"/>
    </row>
    <row r="5" spans="1:13" s="1" customFormat="1" ht="37.5" customHeight="1">
      <c r="A5" s="251" t="str">
        <f>'Методика (раздел 1)'!B50</f>
        <v>Для расчета объема субсидий, распределенных по муниципальным образованиям, учитываются субсидии, распределение которых утверждено законом о бюджете по муниципальным образованиям в приложениях к закону или в текстовой части закона. Субсидии на софинансирование капитальных вложений в объекты государственной (муниципальной) собственности (522 вид расходов) учитывается в качестве распределенных по муниципальным образованиям также в случае, если в законе о бюджете указан конкретный объект, позволяющий однозначно определить, на территории какого муниципального образования будут осуществляться капитальные вложения. 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M5" s="171"/>
    </row>
    <row r="6" spans="1:13" s="1" customFormat="1" ht="15" customHeight="1">
      <c r="A6" s="251" t="str">
        <f>'Методика (раздел 1)'!B51</f>
        <v>Если законом о бюджете на 2016 год (на 2016 год и плановый период 2017 и 2018 годов) не предусмотрены субсидии местным бюджетам на 2016 год, оценка показателя принимает значение 0 баллов.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M6" s="171"/>
    </row>
    <row r="7" spans="1:13" s="1" customFormat="1" ht="59.25" customHeight="1">
      <c r="A7" s="206" t="s">
        <v>105</v>
      </c>
      <c r="B7" s="114" t="s">
        <v>429</v>
      </c>
      <c r="C7" s="206" t="s">
        <v>382</v>
      </c>
      <c r="D7" s="206" t="s">
        <v>390</v>
      </c>
      <c r="E7" s="206" t="s">
        <v>383</v>
      </c>
      <c r="F7" s="206" t="s">
        <v>385</v>
      </c>
      <c r="G7" s="256" t="s">
        <v>200</v>
      </c>
      <c r="H7" s="257"/>
      <c r="I7" s="241"/>
      <c r="J7" s="240" t="s">
        <v>474</v>
      </c>
      <c r="K7" s="241"/>
      <c r="M7" s="171"/>
    </row>
    <row r="8" spans="1:11" ht="15" customHeight="1">
      <c r="A8" s="206"/>
      <c r="B8" s="138" t="s">
        <v>175</v>
      </c>
      <c r="C8" s="206"/>
      <c r="D8" s="206"/>
      <c r="E8" s="206"/>
      <c r="F8" s="206"/>
      <c r="G8" s="242"/>
      <c r="H8" s="258"/>
      <c r="I8" s="243"/>
      <c r="J8" s="242"/>
      <c r="K8" s="243"/>
    </row>
    <row r="9" spans="1:11" ht="15" customHeight="1">
      <c r="A9" s="206"/>
      <c r="B9" s="40" t="s">
        <v>176</v>
      </c>
      <c r="C9" s="206"/>
      <c r="D9" s="206"/>
      <c r="E9" s="206"/>
      <c r="F9" s="206"/>
      <c r="G9" s="242"/>
      <c r="H9" s="258"/>
      <c r="I9" s="243"/>
      <c r="J9" s="242"/>
      <c r="K9" s="243"/>
    </row>
    <row r="10" spans="1:11" ht="15" customHeight="1">
      <c r="A10" s="206"/>
      <c r="B10" s="40" t="s">
        <v>319</v>
      </c>
      <c r="C10" s="206"/>
      <c r="D10" s="206"/>
      <c r="E10" s="206"/>
      <c r="F10" s="206"/>
      <c r="G10" s="244"/>
      <c r="H10" s="259"/>
      <c r="I10" s="245"/>
      <c r="J10" s="244"/>
      <c r="K10" s="245"/>
    </row>
    <row r="11" spans="1:11" ht="15" customHeight="1">
      <c r="A11" s="206"/>
      <c r="B11" s="139" t="s">
        <v>320</v>
      </c>
      <c r="C11" s="206"/>
      <c r="D11" s="206"/>
      <c r="E11" s="206"/>
      <c r="F11" s="206"/>
      <c r="G11" s="246" t="s">
        <v>107</v>
      </c>
      <c r="H11" s="246" t="s">
        <v>187</v>
      </c>
      <c r="I11" s="253" t="s">
        <v>106</v>
      </c>
      <c r="J11" s="246" t="s">
        <v>475</v>
      </c>
      <c r="K11" s="246" t="s">
        <v>476</v>
      </c>
    </row>
    <row r="12" spans="1:11" ht="15" customHeight="1">
      <c r="A12" s="206"/>
      <c r="B12" s="139" t="s">
        <v>393</v>
      </c>
      <c r="C12" s="206"/>
      <c r="D12" s="206"/>
      <c r="E12" s="206"/>
      <c r="F12" s="206"/>
      <c r="G12" s="247"/>
      <c r="H12" s="247"/>
      <c r="I12" s="254"/>
      <c r="J12" s="247"/>
      <c r="K12" s="247"/>
    </row>
    <row r="13" spans="1:11" ht="15" customHeight="1">
      <c r="A13" s="206"/>
      <c r="B13" s="40" t="s">
        <v>232</v>
      </c>
      <c r="C13" s="206"/>
      <c r="D13" s="206"/>
      <c r="E13" s="206"/>
      <c r="F13" s="206"/>
      <c r="G13" s="248"/>
      <c r="H13" s="248"/>
      <c r="I13" s="255"/>
      <c r="J13" s="248"/>
      <c r="K13" s="248"/>
    </row>
    <row r="14" spans="1:11" ht="15" customHeight="1">
      <c r="A14" s="20" t="s">
        <v>0</v>
      </c>
      <c r="B14" s="13"/>
      <c r="C14" s="15"/>
      <c r="D14" s="13"/>
      <c r="E14" s="20"/>
      <c r="F14" s="20"/>
      <c r="G14" s="20"/>
      <c r="H14" s="20"/>
      <c r="I14" s="10"/>
      <c r="J14" s="10"/>
      <c r="K14" s="9"/>
    </row>
    <row r="15" spans="1:13" s="26" customFormat="1" ht="15" customHeight="1">
      <c r="A15" s="110" t="s">
        <v>1</v>
      </c>
      <c r="B15" s="113" t="s">
        <v>175</v>
      </c>
      <c r="C15" s="96">
        <v>1544958</v>
      </c>
      <c r="D15" s="96">
        <v>1544958</v>
      </c>
      <c r="E15" s="95">
        <f>D15/C15*100</f>
        <v>100</v>
      </c>
      <c r="F15" s="117"/>
      <c r="G15" s="27">
        <f aca="true" t="shared" si="0" ref="G15:G32">IF(B15="75% и более",2,(IF(B15="65% и более",1,0)))</f>
        <v>2</v>
      </c>
      <c r="H15" s="118"/>
      <c r="I15" s="91">
        <f>G15*(1-H15)</f>
        <v>2</v>
      </c>
      <c r="J15" s="92" t="s">
        <v>389</v>
      </c>
      <c r="K15" s="32" t="s">
        <v>243</v>
      </c>
      <c r="M15" s="173"/>
    </row>
    <row r="16" spans="1:13" s="17" customFormat="1" ht="15" customHeight="1">
      <c r="A16" s="110" t="s">
        <v>2</v>
      </c>
      <c r="B16" s="113" t="s">
        <v>320</v>
      </c>
      <c r="C16" s="95">
        <v>1627517</v>
      </c>
      <c r="D16" s="95">
        <v>0</v>
      </c>
      <c r="E16" s="95">
        <f>D16/C16*100</f>
        <v>0</v>
      </c>
      <c r="F16" s="117"/>
      <c r="G16" s="27">
        <f t="shared" si="0"/>
        <v>0</v>
      </c>
      <c r="H16" s="118"/>
      <c r="I16" s="91">
        <f aca="true" t="shared" si="1" ref="I16:I32">G16*(1-H16)</f>
        <v>0</v>
      </c>
      <c r="J16" s="92" t="s">
        <v>245</v>
      </c>
      <c r="K16" s="32" t="s">
        <v>242</v>
      </c>
      <c r="M16" s="172"/>
    </row>
    <row r="17" spans="1:11" ht="15" customHeight="1">
      <c r="A17" s="110" t="s">
        <v>3</v>
      </c>
      <c r="B17" s="113" t="s">
        <v>319</v>
      </c>
      <c r="C17" s="95">
        <v>2190649.3</v>
      </c>
      <c r="D17" s="95">
        <v>621568.2</v>
      </c>
      <c r="E17" s="95">
        <f>D17/C17*100</f>
        <v>28.373697241269973</v>
      </c>
      <c r="F17" s="117"/>
      <c r="G17" s="27">
        <f t="shared" si="0"/>
        <v>0</v>
      </c>
      <c r="H17" s="118"/>
      <c r="I17" s="91">
        <f t="shared" si="1"/>
        <v>0</v>
      </c>
      <c r="J17" s="92" t="s">
        <v>245</v>
      </c>
      <c r="K17" s="32" t="s">
        <v>244</v>
      </c>
    </row>
    <row r="18" spans="1:11" ht="15" customHeight="1">
      <c r="A18" s="110" t="s">
        <v>4</v>
      </c>
      <c r="B18" s="113" t="s">
        <v>319</v>
      </c>
      <c r="C18" s="95">
        <v>4119818</v>
      </c>
      <c r="D18" s="94">
        <f>951608+567831.9</f>
        <v>1519439.9</v>
      </c>
      <c r="E18" s="95">
        <f>D18/C18*100</f>
        <v>36.881238443057434</v>
      </c>
      <c r="F18" s="117"/>
      <c r="G18" s="27">
        <f t="shared" si="0"/>
        <v>0</v>
      </c>
      <c r="H18" s="118"/>
      <c r="I18" s="91">
        <f t="shared" si="1"/>
        <v>0</v>
      </c>
      <c r="J18" s="92" t="s">
        <v>435</v>
      </c>
      <c r="K18" s="53" t="s">
        <v>436</v>
      </c>
    </row>
    <row r="19" spans="1:13" s="17" customFormat="1" ht="15" customHeight="1">
      <c r="A19" s="110" t="s">
        <v>5</v>
      </c>
      <c r="B19" s="113" t="s">
        <v>319</v>
      </c>
      <c r="C19" s="95">
        <v>1028087.9</v>
      </c>
      <c r="D19" s="95">
        <v>156271.9</v>
      </c>
      <c r="E19" s="95">
        <f aca="true" t="shared" si="2" ref="E19:E32">D19/C19*100</f>
        <v>15.20024698277258</v>
      </c>
      <c r="F19" s="117"/>
      <c r="G19" s="27">
        <f t="shared" si="0"/>
        <v>0</v>
      </c>
      <c r="H19" s="118"/>
      <c r="I19" s="91">
        <f t="shared" si="1"/>
        <v>0</v>
      </c>
      <c r="J19" s="92" t="s">
        <v>246</v>
      </c>
      <c r="K19" s="32" t="s">
        <v>247</v>
      </c>
      <c r="M19" s="172"/>
    </row>
    <row r="20" spans="1:13" s="19" customFormat="1" ht="15" customHeight="1">
      <c r="A20" s="110" t="s">
        <v>6</v>
      </c>
      <c r="B20" s="113" t="s">
        <v>320</v>
      </c>
      <c r="C20" s="95">
        <v>2107761.2</v>
      </c>
      <c r="D20" s="95">
        <v>0</v>
      </c>
      <c r="E20" s="95">
        <f t="shared" si="2"/>
        <v>0</v>
      </c>
      <c r="F20" s="117"/>
      <c r="G20" s="27">
        <f t="shared" si="0"/>
        <v>0</v>
      </c>
      <c r="H20" s="118"/>
      <c r="I20" s="91">
        <f t="shared" si="1"/>
        <v>0</v>
      </c>
      <c r="J20" s="92" t="s">
        <v>245</v>
      </c>
      <c r="K20" s="32" t="s">
        <v>399</v>
      </c>
      <c r="M20" s="172"/>
    </row>
    <row r="21" spans="1:11" ht="15" customHeight="1">
      <c r="A21" s="110" t="s">
        <v>7</v>
      </c>
      <c r="B21" s="113" t="s">
        <v>319</v>
      </c>
      <c r="C21" s="95">
        <v>856464.7</v>
      </c>
      <c r="D21" s="95">
        <v>41863.1</v>
      </c>
      <c r="E21" s="95">
        <f t="shared" si="2"/>
        <v>4.88789555483139</v>
      </c>
      <c r="F21" s="117"/>
      <c r="G21" s="27">
        <f t="shared" si="0"/>
        <v>0</v>
      </c>
      <c r="H21" s="118"/>
      <c r="I21" s="91">
        <f t="shared" si="1"/>
        <v>0</v>
      </c>
      <c r="J21" s="92" t="s">
        <v>245</v>
      </c>
      <c r="K21" s="32" t="s">
        <v>253</v>
      </c>
    </row>
    <row r="22" spans="1:13" s="17" customFormat="1" ht="15" customHeight="1">
      <c r="A22" s="110" t="s">
        <v>8</v>
      </c>
      <c r="B22" s="113" t="s">
        <v>320</v>
      </c>
      <c r="C22" s="95">
        <v>5269455.2</v>
      </c>
      <c r="D22" s="95">
        <v>0</v>
      </c>
      <c r="E22" s="95">
        <f t="shared" si="2"/>
        <v>0</v>
      </c>
      <c r="F22" s="117"/>
      <c r="G22" s="27">
        <f t="shared" si="0"/>
        <v>0</v>
      </c>
      <c r="H22" s="118"/>
      <c r="I22" s="91">
        <f t="shared" si="1"/>
        <v>0</v>
      </c>
      <c r="J22" s="92" t="s">
        <v>246</v>
      </c>
      <c r="K22" s="32" t="s">
        <v>399</v>
      </c>
      <c r="M22" s="172"/>
    </row>
    <row r="23" spans="1:13" s="19" customFormat="1" ht="15" customHeight="1">
      <c r="A23" s="110" t="s">
        <v>9</v>
      </c>
      <c r="B23" s="113" t="s">
        <v>319</v>
      </c>
      <c r="C23" s="95">
        <v>2204379.71823</v>
      </c>
      <c r="D23" s="95">
        <v>51950</v>
      </c>
      <c r="E23" s="95">
        <f t="shared" si="2"/>
        <v>2.35667201845393</v>
      </c>
      <c r="F23" s="117"/>
      <c r="G23" s="27">
        <f t="shared" si="0"/>
        <v>0</v>
      </c>
      <c r="H23" s="118"/>
      <c r="I23" s="91">
        <f t="shared" si="1"/>
        <v>0</v>
      </c>
      <c r="J23" s="92" t="s">
        <v>470</v>
      </c>
      <c r="K23" s="32" t="s">
        <v>255</v>
      </c>
      <c r="M23" s="172"/>
    </row>
    <row r="24" spans="1:13" s="19" customFormat="1" ht="15" customHeight="1">
      <c r="A24" s="110" t="s">
        <v>10</v>
      </c>
      <c r="B24" s="113" t="s">
        <v>319</v>
      </c>
      <c r="C24" s="95">
        <v>17585963</v>
      </c>
      <c r="D24" s="95">
        <v>1032224</v>
      </c>
      <c r="E24" s="95">
        <f t="shared" si="2"/>
        <v>5.869590422770706</v>
      </c>
      <c r="F24" s="117"/>
      <c r="G24" s="27">
        <f t="shared" si="0"/>
        <v>0</v>
      </c>
      <c r="H24" s="118"/>
      <c r="I24" s="91">
        <f t="shared" si="1"/>
        <v>0</v>
      </c>
      <c r="J24" s="92" t="s">
        <v>245</v>
      </c>
      <c r="K24" s="32" t="s">
        <v>236</v>
      </c>
      <c r="M24" s="172"/>
    </row>
    <row r="25" spans="1:11" ht="15" customHeight="1">
      <c r="A25" s="110" t="s">
        <v>11</v>
      </c>
      <c r="B25" s="113" t="s">
        <v>319</v>
      </c>
      <c r="C25" s="95">
        <v>1903799.2</v>
      </c>
      <c r="D25" s="95">
        <v>222544.1</v>
      </c>
      <c r="E25" s="95">
        <f t="shared" si="2"/>
        <v>11.689473343617331</v>
      </c>
      <c r="F25" s="117"/>
      <c r="G25" s="27">
        <f t="shared" si="0"/>
        <v>0</v>
      </c>
      <c r="H25" s="118"/>
      <c r="I25" s="91">
        <f t="shared" si="1"/>
        <v>0</v>
      </c>
      <c r="J25" s="92" t="s">
        <v>245</v>
      </c>
      <c r="K25" s="32" t="s">
        <v>257</v>
      </c>
    </row>
    <row r="26" spans="1:13" s="17" customFormat="1" ht="15" customHeight="1">
      <c r="A26" s="110" t="s">
        <v>12</v>
      </c>
      <c r="B26" s="113" t="s">
        <v>319</v>
      </c>
      <c r="C26" s="95">
        <v>1586432.8</v>
      </c>
      <c r="D26" s="95">
        <v>670048.4</v>
      </c>
      <c r="E26" s="95">
        <f t="shared" si="2"/>
        <v>42.2361665744682</v>
      </c>
      <c r="F26" s="117"/>
      <c r="G26" s="27">
        <f t="shared" si="0"/>
        <v>0</v>
      </c>
      <c r="H26" s="118"/>
      <c r="I26" s="91">
        <f t="shared" si="1"/>
        <v>0</v>
      </c>
      <c r="J26" s="92" t="s">
        <v>459</v>
      </c>
      <c r="K26" s="32" t="s">
        <v>400</v>
      </c>
      <c r="M26" s="172"/>
    </row>
    <row r="27" spans="1:13" s="17" customFormat="1" ht="15" customHeight="1">
      <c r="A27" s="110" t="s">
        <v>13</v>
      </c>
      <c r="B27" s="113" t="s">
        <v>320</v>
      </c>
      <c r="C27" s="95">
        <v>1728010.8</v>
      </c>
      <c r="D27" s="95">
        <v>0</v>
      </c>
      <c r="E27" s="95">
        <f t="shared" si="2"/>
        <v>0</v>
      </c>
      <c r="F27" s="117" t="s">
        <v>437</v>
      </c>
      <c r="G27" s="27">
        <f t="shared" si="0"/>
        <v>0</v>
      </c>
      <c r="H27" s="118"/>
      <c r="I27" s="91">
        <f t="shared" si="1"/>
        <v>0</v>
      </c>
      <c r="J27" s="92" t="s">
        <v>460</v>
      </c>
      <c r="K27" s="32" t="s">
        <v>241</v>
      </c>
      <c r="M27" s="172"/>
    </row>
    <row r="28" spans="1:13" s="17" customFormat="1" ht="15" customHeight="1">
      <c r="A28" s="110" t="s">
        <v>14</v>
      </c>
      <c r="B28" s="113" t="s">
        <v>319</v>
      </c>
      <c r="C28" s="95">
        <v>2687214.4</v>
      </c>
      <c r="D28" s="95">
        <v>468107</v>
      </c>
      <c r="E28" s="95">
        <f t="shared" si="2"/>
        <v>17.419786080336575</v>
      </c>
      <c r="F28" s="117"/>
      <c r="G28" s="27">
        <f t="shared" si="0"/>
        <v>0</v>
      </c>
      <c r="H28" s="118"/>
      <c r="I28" s="91">
        <f t="shared" si="1"/>
        <v>0</v>
      </c>
      <c r="J28" s="92" t="s">
        <v>245</v>
      </c>
      <c r="K28" s="32" t="s">
        <v>261</v>
      </c>
      <c r="M28" s="172"/>
    </row>
    <row r="29" spans="1:13" s="19" customFormat="1" ht="15" customHeight="1">
      <c r="A29" s="110" t="s">
        <v>15</v>
      </c>
      <c r="B29" s="113" t="s">
        <v>319</v>
      </c>
      <c r="C29" s="95">
        <v>663041.6</v>
      </c>
      <c r="D29" s="95">
        <f>8034.4+64762.6</f>
        <v>72797</v>
      </c>
      <c r="E29" s="95">
        <f t="shared" si="2"/>
        <v>10.97925077400875</v>
      </c>
      <c r="F29" s="117"/>
      <c r="G29" s="27">
        <f t="shared" si="0"/>
        <v>0</v>
      </c>
      <c r="H29" s="118"/>
      <c r="I29" s="91">
        <f t="shared" si="1"/>
        <v>0</v>
      </c>
      <c r="J29" s="92" t="s">
        <v>438</v>
      </c>
      <c r="K29" s="32" t="s">
        <v>241</v>
      </c>
      <c r="M29" s="172"/>
    </row>
    <row r="30" spans="1:13" s="19" customFormat="1" ht="15" customHeight="1">
      <c r="A30" s="110" t="s">
        <v>16</v>
      </c>
      <c r="B30" s="113" t="s">
        <v>319</v>
      </c>
      <c r="C30" s="95">
        <v>4375733.9</v>
      </c>
      <c r="D30" s="95">
        <v>295066.8</v>
      </c>
      <c r="E30" s="95">
        <f t="shared" si="2"/>
        <v>6.743252828971158</v>
      </c>
      <c r="F30" s="117"/>
      <c r="G30" s="27">
        <f t="shared" si="0"/>
        <v>0</v>
      </c>
      <c r="H30" s="118"/>
      <c r="I30" s="91">
        <f t="shared" si="1"/>
        <v>0</v>
      </c>
      <c r="J30" s="92" t="s">
        <v>439</v>
      </c>
      <c r="K30" s="32" t="s">
        <v>401</v>
      </c>
      <c r="M30" s="172"/>
    </row>
    <row r="31" spans="1:13" s="17" customFormat="1" ht="15" customHeight="1">
      <c r="A31" s="110" t="s">
        <v>17</v>
      </c>
      <c r="B31" s="113" t="s">
        <v>319</v>
      </c>
      <c r="C31" s="95">
        <v>3725563.7</v>
      </c>
      <c r="D31" s="95">
        <v>1773302.5</v>
      </c>
      <c r="E31" s="95">
        <f t="shared" si="2"/>
        <v>47.59823325527892</v>
      </c>
      <c r="F31" s="117"/>
      <c r="G31" s="27">
        <f t="shared" si="0"/>
        <v>0</v>
      </c>
      <c r="H31" s="118"/>
      <c r="I31" s="91">
        <f t="shared" si="1"/>
        <v>0</v>
      </c>
      <c r="J31" s="92" t="s">
        <v>246</v>
      </c>
      <c r="K31" s="32" t="s">
        <v>239</v>
      </c>
      <c r="M31" s="172"/>
    </row>
    <row r="32" spans="1:11" ht="15" customHeight="1">
      <c r="A32" s="110" t="s">
        <v>18</v>
      </c>
      <c r="B32" s="113" t="s">
        <v>175</v>
      </c>
      <c r="C32" s="95">
        <f>251432.7+200000+250000+14911.3+685757.4+242200+622811.5</f>
        <v>2267112.9</v>
      </c>
      <c r="D32" s="95">
        <f>250000+14911.3+685757.4+242200+622811.5</f>
        <v>1815680.2</v>
      </c>
      <c r="E32" s="95">
        <f t="shared" si="2"/>
        <v>80.08777154415205</v>
      </c>
      <c r="F32" s="117"/>
      <c r="G32" s="27">
        <f t="shared" si="0"/>
        <v>2</v>
      </c>
      <c r="H32" s="118"/>
      <c r="I32" s="91">
        <f t="shared" si="1"/>
        <v>2</v>
      </c>
      <c r="J32" s="92" t="s">
        <v>245</v>
      </c>
      <c r="K32" s="32" t="s">
        <v>267</v>
      </c>
    </row>
    <row r="33" spans="1:11" ht="15" customHeight="1">
      <c r="A33" s="20" t="s">
        <v>19</v>
      </c>
      <c r="B33" s="28"/>
      <c r="C33" s="10"/>
      <c r="D33" s="41"/>
      <c r="E33" s="10"/>
      <c r="F33" s="29"/>
      <c r="G33" s="29"/>
      <c r="H33" s="29"/>
      <c r="I33" s="11"/>
      <c r="J33" s="31"/>
      <c r="K33" s="23"/>
    </row>
    <row r="34" spans="1:13" s="26" customFormat="1" ht="15" customHeight="1">
      <c r="A34" s="110" t="s">
        <v>20</v>
      </c>
      <c r="B34" s="113" t="s">
        <v>319</v>
      </c>
      <c r="C34" s="94">
        <v>764722</v>
      </c>
      <c r="D34" s="94">
        <v>92922.4</v>
      </c>
      <c r="E34" s="95">
        <f aca="true" t="shared" si="3" ref="E34:E44">D34/C34*100</f>
        <v>12.151134660700228</v>
      </c>
      <c r="F34" s="117"/>
      <c r="G34" s="27">
        <f aca="true" t="shared" si="4" ref="G34:G44">IF(B34="75% и более",2,(IF(B34="65% и более",1,0)))</f>
        <v>0</v>
      </c>
      <c r="H34" s="118"/>
      <c r="I34" s="91">
        <f aca="true" t="shared" si="5" ref="I34:I44">G34*(1-H34)</f>
        <v>0</v>
      </c>
      <c r="J34" s="92" t="s">
        <v>245</v>
      </c>
      <c r="K34" s="32" t="s">
        <v>250</v>
      </c>
      <c r="L34" s="97"/>
      <c r="M34" s="173"/>
    </row>
    <row r="35" spans="1:42" s="17" customFormat="1" ht="15" customHeight="1">
      <c r="A35" s="110" t="s">
        <v>21</v>
      </c>
      <c r="B35" s="113" t="s">
        <v>320</v>
      </c>
      <c r="C35" s="94">
        <v>2355362.7</v>
      </c>
      <c r="D35" s="95">
        <v>0</v>
      </c>
      <c r="E35" s="95">
        <f t="shared" si="3"/>
        <v>0</v>
      </c>
      <c r="F35" s="117"/>
      <c r="G35" s="27">
        <f t="shared" si="4"/>
        <v>0</v>
      </c>
      <c r="H35" s="118"/>
      <c r="I35" s="91">
        <f t="shared" si="5"/>
        <v>0</v>
      </c>
      <c r="J35" s="92" t="s">
        <v>245</v>
      </c>
      <c r="K35" s="51" t="s">
        <v>251</v>
      </c>
      <c r="L35" s="97"/>
      <c r="M35" s="17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s="16" customFormat="1" ht="15" customHeight="1">
      <c r="A36" s="110" t="s">
        <v>22</v>
      </c>
      <c r="B36" s="113" t="s">
        <v>319</v>
      </c>
      <c r="C36" s="95">
        <v>4540733.7</v>
      </c>
      <c r="D36" s="95">
        <v>2646836.8</v>
      </c>
      <c r="E36" s="95">
        <f t="shared" si="3"/>
        <v>58.29094976435195</v>
      </c>
      <c r="F36" s="117"/>
      <c r="G36" s="27">
        <f t="shared" si="4"/>
        <v>0</v>
      </c>
      <c r="H36" s="118"/>
      <c r="I36" s="91">
        <f t="shared" si="5"/>
        <v>0</v>
      </c>
      <c r="J36" s="92" t="s">
        <v>245</v>
      </c>
      <c r="K36" s="32" t="s">
        <v>269</v>
      </c>
      <c r="L36" s="26"/>
      <c r="M36" s="17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1:42" ht="15" customHeight="1">
      <c r="A37" s="110" t="s">
        <v>23</v>
      </c>
      <c r="B37" s="113" t="s">
        <v>319</v>
      </c>
      <c r="C37" s="95">
        <v>2653490.1</v>
      </c>
      <c r="D37" s="95">
        <v>1112153.6</v>
      </c>
      <c r="E37" s="95">
        <f t="shared" si="3"/>
        <v>41.912860349469554</v>
      </c>
      <c r="F37" s="117"/>
      <c r="G37" s="27">
        <f t="shared" si="4"/>
        <v>0</v>
      </c>
      <c r="H37" s="118"/>
      <c r="I37" s="91">
        <f t="shared" si="5"/>
        <v>0</v>
      </c>
      <c r="J37" s="92" t="s">
        <v>452</v>
      </c>
      <c r="K37" s="52" t="s">
        <v>272</v>
      </c>
      <c r="L37" s="26"/>
      <c r="M37" s="173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11" ht="15" customHeight="1">
      <c r="A38" s="110" t="s">
        <v>24</v>
      </c>
      <c r="B38" s="113" t="s">
        <v>319</v>
      </c>
      <c r="C38" s="95">
        <v>1258620.7</v>
      </c>
      <c r="D38" s="95">
        <v>456866.28</v>
      </c>
      <c r="E38" s="95">
        <f t="shared" si="3"/>
        <v>36.29896441398112</v>
      </c>
      <c r="F38" s="117"/>
      <c r="G38" s="27">
        <f t="shared" si="4"/>
        <v>0</v>
      </c>
      <c r="H38" s="118"/>
      <c r="I38" s="91">
        <f t="shared" si="5"/>
        <v>0</v>
      </c>
      <c r="J38" s="92" t="s">
        <v>246</v>
      </c>
      <c r="K38" s="32" t="s">
        <v>274</v>
      </c>
    </row>
    <row r="39" spans="1:11" ht="15" customHeight="1">
      <c r="A39" s="110" t="s">
        <v>25</v>
      </c>
      <c r="B39" s="113" t="s">
        <v>319</v>
      </c>
      <c r="C39" s="95">
        <v>8433735.1</v>
      </c>
      <c r="D39" s="95">
        <v>1065192.7</v>
      </c>
      <c r="E39" s="95">
        <f t="shared" si="3"/>
        <v>12.630141774313019</v>
      </c>
      <c r="F39" s="117"/>
      <c r="G39" s="27">
        <f t="shared" si="4"/>
        <v>0</v>
      </c>
      <c r="H39" s="118"/>
      <c r="I39" s="91">
        <f t="shared" si="5"/>
        <v>0</v>
      </c>
      <c r="J39" s="92" t="s">
        <v>245</v>
      </c>
      <c r="K39" s="32" t="s">
        <v>277</v>
      </c>
    </row>
    <row r="40" spans="1:13" s="17" customFormat="1" ht="15" customHeight="1">
      <c r="A40" s="110" t="s">
        <v>26</v>
      </c>
      <c r="B40" s="113" t="s">
        <v>176</v>
      </c>
      <c r="C40" s="94">
        <v>1686073.7</v>
      </c>
      <c r="D40" s="95">
        <f>153603.3+91278.2+62434.3+79354+235591.16513+41175.4+33292.756+5000+456+423509</f>
        <v>1125694.12113</v>
      </c>
      <c r="E40" s="95">
        <f t="shared" si="3"/>
        <v>66.76422988686676</v>
      </c>
      <c r="F40" s="117"/>
      <c r="G40" s="27">
        <f t="shared" si="4"/>
        <v>1</v>
      </c>
      <c r="H40" s="118"/>
      <c r="I40" s="91">
        <f t="shared" si="5"/>
        <v>1</v>
      </c>
      <c r="J40" s="92" t="s">
        <v>392</v>
      </c>
      <c r="K40" s="32" t="s">
        <v>414</v>
      </c>
      <c r="M40" s="172"/>
    </row>
    <row r="41" spans="1:11" ht="15" customHeight="1">
      <c r="A41" s="110" t="s">
        <v>27</v>
      </c>
      <c r="B41" s="113" t="s">
        <v>175</v>
      </c>
      <c r="C41" s="95">
        <v>1564808.4</v>
      </c>
      <c r="D41" s="95">
        <v>1403205.95</v>
      </c>
      <c r="E41" s="95">
        <f t="shared" si="3"/>
        <v>89.6727005044196</v>
      </c>
      <c r="F41" s="117"/>
      <c r="G41" s="27">
        <f t="shared" si="4"/>
        <v>2</v>
      </c>
      <c r="H41" s="118"/>
      <c r="I41" s="91">
        <f t="shared" si="5"/>
        <v>2</v>
      </c>
      <c r="J41" s="92" t="s">
        <v>245</v>
      </c>
      <c r="K41" s="32" t="s">
        <v>240</v>
      </c>
    </row>
    <row r="42" spans="1:11" ht="15" customHeight="1">
      <c r="A42" s="110" t="s">
        <v>28</v>
      </c>
      <c r="B42" s="113" t="s">
        <v>175</v>
      </c>
      <c r="C42" s="95">
        <v>1779782</v>
      </c>
      <c r="D42" s="95">
        <v>1691429</v>
      </c>
      <c r="E42" s="95">
        <f t="shared" si="3"/>
        <v>95.03574033224294</v>
      </c>
      <c r="F42" s="117"/>
      <c r="G42" s="27">
        <f t="shared" si="4"/>
        <v>2</v>
      </c>
      <c r="H42" s="118"/>
      <c r="I42" s="91">
        <f t="shared" si="5"/>
        <v>2</v>
      </c>
      <c r="J42" s="92" t="s">
        <v>471</v>
      </c>
      <c r="K42" s="32" t="s">
        <v>280</v>
      </c>
    </row>
    <row r="43" spans="1:11" ht="15" customHeight="1">
      <c r="A43" s="110" t="s">
        <v>29</v>
      </c>
      <c r="B43" s="113" t="s">
        <v>175</v>
      </c>
      <c r="C43" s="95">
        <v>242143.3</v>
      </c>
      <c r="D43" s="95">
        <v>242143.3</v>
      </c>
      <c r="E43" s="95">
        <f t="shared" si="3"/>
        <v>100</v>
      </c>
      <c r="F43" s="117"/>
      <c r="G43" s="27">
        <f t="shared" si="4"/>
        <v>2</v>
      </c>
      <c r="H43" s="118"/>
      <c r="I43" s="91">
        <f t="shared" si="5"/>
        <v>2</v>
      </c>
      <c r="J43" s="92" t="s">
        <v>441</v>
      </c>
      <c r="K43" s="32" t="s">
        <v>442</v>
      </c>
    </row>
    <row r="44" spans="1:11" ht="15" customHeight="1">
      <c r="A44" s="110" t="s">
        <v>30</v>
      </c>
      <c r="B44" s="113" t="s">
        <v>175</v>
      </c>
      <c r="C44" s="95">
        <v>347495.8</v>
      </c>
      <c r="D44" s="95">
        <v>347495.8</v>
      </c>
      <c r="E44" s="95">
        <f t="shared" si="3"/>
        <v>100</v>
      </c>
      <c r="F44" s="117"/>
      <c r="G44" s="27">
        <f t="shared" si="4"/>
        <v>2</v>
      </c>
      <c r="H44" s="118"/>
      <c r="I44" s="91">
        <f t="shared" si="5"/>
        <v>2</v>
      </c>
      <c r="J44" s="92" t="s">
        <v>246</v>
      </c>
      <c r="K44" s="32" t="s">
        <v>231</v>
      </c>
    </row>
    <row r="45" spans="1:11" ht="15" customHeight="1">
      <c r="A45" s="20" t="s">
        <v>31</v>
      </c>
      <c r="B45" s="28"/>
      <c r="C45" s="10"/>
      <c r="D45" s="41"/>
      <c r="E45" s="10"/>
      <c r="F45" s="29"/>
      <c r="G45" s="29"/>
      <c r="H45" s="29"/>
      <c r="I45" s="11"/>
      <c r="J45" s="31"/>
      <c r="K45" s="23"/>
    </row>
    <row r="46" spans="1:13" s="26" customFormat="1" ht="15" customHeight="1">
      <c r="A46" s="110" t="s">
        <v>32</v>
      </c>
      <c r="B46" s="113" t="s">
        <v>175</v>
      </c>
      <c r="C46" s="95">
        <v>150000</v>
      </c>
      <c r="D46" s="95">
        <v>150000</v>
      </c>
      <c r="E46" s="95">
        <f>D46/C46*100</f>
        <v>100</v>
      </c>
      <c r="F46" s="117"/>
      <c r="G46" s="27">
        <f aca="true" t="shared" si="6" ref="G46:G51">IF(B46="75% и более",2,(IF(B46="65% и более",1,0)))</f>
        <v>2</v>
      </c>
      <c r="H46" s="118"/>
      <c r="I46" s="91">
        <f aca="true" t="shared" si="7" ref="I46:I51">G46*(1-H46)</f>
        <v>2</v>
      </c>
      <c r="J46" s="92" t="s">
        <v>443</v>
      </c>
      <c r="K46" s="32" t="s">
        <v>243</v>
      </c>
      <c r="M46" s="173"/>
    </row>
    <row r="47" spans="1:13" s="19" customFormat="1" ht="15" customHeight="1">
      <c r="A47" s="110" t="s">
        <v>33</v>
      </c>
      <c r="B47" s="113" t="s">
        <v>175</v>
      </c>
      <c r="C47" s="146">
        <v>153078.1</v>
      </c>
      <c r="D47" s="95">
        <v>139255.1</v>
      </c>
      <c r="E47" s="95">
        <f>D47/C47*100</f>
        <v>90.96996892435952</v>
      </c>
      <c r="F47" s="117"/>
      <c r="G47" s="27">
        <f t="shared" si="6"/>
        <v>2</v>
      </c>
      <c r="H47" s="118"/>
      <c r="I47" s="91">
        <f t="shared" si="7"/>
        <v>2</v>
      </c>
      <c r="J47" s="92" t="s">
        <v>245</v>
      </c>
      <c r="K47" s="32" t="s">
        <v>238</v>
      </c>
      <c r="M47" s="172"/>
    </row>
    <row r="48" spans="1:13" s="19" customFormat="1" ht="15" customHeight="1">
      <c r="A48" s="110" t="s">
        <v>34</v>
      </c>
      <c r="B48" s="113" t="s">
        <v>320</v>
      </c>
      <c r="C48" s="95">
        <v>8097376.3</v>
      </c>
      <c r="D48" s="95">
        <v>0</v>
      </c>
      <c r="E48" s="95">
        <f>D48/C48*100</f>
        <v>0</v>
      </c>
      <c r="F48" s="117"/>
      <c r="G48" s="27">
        <f t="shared" si="6"/>
        <v>0</v>
      </c>
      <c r="H48" s="118"/>
      <c r="I48" s="91">
        <f t="shared" si="7"/>
        <v>0</v>
      </c>
      <c r="J48" s="92" t="s">
        <v>445</v>
      </c>
      <c r="K48" s="32" t="s">
        <v>251</v>
      </c>
      <c r="M48" s="172"/>
    </row>
    <row r="49" spans="1:13" ht="15" customHeight="1">
      <c r="A49" s="110" t="s">
        <v>35</v>
      </c>
      <c r="B49" s="113" t="s">
        <v>175</v>
      </c>
      <c r="C49" s="95">
        <v>1045110</v>
      </c>
      <c r="D49" s="95">
        <v>1045110</v>
      </c>
      <c r="E49" s="95">
        <f>D49/C49*100</f>
        <v>100</v>
      </c>
      <c r="F49" s="117"/>
      <c r="G49" s="27">
        <f t="shared" si="6"/>
        <v>2</v>
      </c>
      <c r="H49" s="118"/>
      <c r="I49" s="91">
        <f t="shared" si="7"/>
        <v>2</v>
      </c>
      <c r="J49" s="92" t="s">
        <v>461</v>
      </c>
      <c r="K49" s="32" t="s">
        <v>240</v>
      </c>
      <c r="M49" s="177"/>
    </row>
    <row r="50" spans="1:13" s="17" customFormat="1" ht="15" customHeight="1">
      <c r="A50" s="110" t="s">
        <v>36</v>
      </c>
      <c r="B50" s="113" t="s">
        <v>232</v>
      </c>
      <c r="C50" s="94" t="s">
        <v>381</v>
      </c>
      <c r="D50" s="95">
        <f>2342379.9</f>
        <v>2342379.9</v>
      </c>
      <c r="E50" s="95" t="s">
        <v>381</v>
      </c>
      <c r="F50" s="117" t="s">
        <v>468</v>
      </c>
      <c r="G50" s="27">
        <f t="shared" si="6"/>
        <v>0</v>
      </c>
      <c r="H50" s="118"/>
      <c r="I50" s="91">
        <f t="shared" si="7"/>
        <v>0</v>
      </c>
      <c r="J50" s="92" t="s">
        <v>458</v>
      </c>
      <c r="K50" s="53" t="s">
        <v>473</v>
      </c>
      <c r="M50" s="177"/>
    </row>
    <row r="51" spans="1:13" s="19" customFormat="1" ht="15" customHeight="1">
      <c r="A51" s="110" t="s">
        <v>37</v>
      </c>
      <c r="B51" s="113" t="s">
        <v>320</v>
      </c>
      <c r="C51" s="146">
        <v>11199451</v>
      </c>
      <c r="D51" s="95">
        <v>0</v>
      </c>
      <c r="E51" s="95">
        <v>0</v>
      </c>
      <c r="F51" s="117" t="s">
        <v>417</v>
      </c>
      <c r="G51" s="27">
        <f t="shared" si="6"/>
        <v>0</v>
      </c>
      <c r="H51" s="118"/>
      <c r="I51" s="91">
        <f t="shared" si="7"/>
        <v>0</v>
      </c>
      <c r="J51" s="92" t="s">
        <v>446</v>
      </c>
      <c r="K51" s="54" t="s">
        <v>287</v>
      </c>
      <c r="M51" s="172"/>
    </row>
    <row r="52" spans="1:13" s="19" customFormat="1" ht="15" customHeight="1">
      <c r="A52" s="20" t="s">
        <v>38</v>
      </c>
      <c r="B52" s="28"/>
      <c r="C52" s="10"/>
      <c r="D52" s="41"/>
      <c r="E52" s="10"/>
      <c r="F52" s="29"/>
      <c r="G52" s="29"/>
      <c r="H52" s="29"/>
      <c r="I52" s="11"/>
      <c r="J52" s="31"/>
      <c r="K52" s="23"/>
      <c r="M52" s="172"/>
    </row>
    <row r="53" spans="1:13" s="26" customFormat="1" ht="15" customHeight="1">
      <c r="A53" s="110" t="s">
        <v>39</v>
      </c>
      <c r="B53" s="67" t="s">
        <v>319</v>
      </c>
      <c r="C53" s="96">
        <v>1236257.1</v>
      </c>
      <c r="D53" s="95">
        <f>474195+300000</f>
        <v>774195</v>
      </c>
      <c r="E53" s="95">
        <f aca="true" t="shared" si="8" ref="E53:E59">D53/C53*100</f>
        <v>62.62410949955313</v>
      </c>
      <c r="F53" s="117"/>
      <c r="G53" s="27">
        <f aca="true" t="shared" si="9" ref="G53:G59">IF(B53="75% и более",2,(IF(B53="65% и более",1,0)))</f>
        <v>0</v>
      </c>
      <c r="H53" s="118"/>
      <c r="I53" s="91">
        <f aca="true" t="shared" si="10" ref="I53:I59">G53*(1-H53)</f>
        <v>0</v>
      </c>
      <c r="J53" s="92" t="s">
        <v>389</v>
      </c>
      <c r="K53" s="32" t="s">
        <v>386</v>
      </c>
      <c r="M53" s="173"/>
    </row>
    <row r="54" spans="1:13" s="19" customFormat="1" ht="15" customHeight="1">
      <c r="A54" s="110" t="s">
        <v>40</v>
      </c>
      <c r="B54" s="113" t="s">
        <v>320</v>
      </c>
      <c r="C54" s="95">
        <v>32500</v>
      </c>
      <c r="D54" s="95">
        <v>0</v>
      </c>
      <c r="E54" s="95">
        <f t="shared" si="8"/>
        <v>0</v>
      </c>
      <c r="F54" s="117"/>
      <c r="G54" s="27">
        <f t="shared" si="9"/>
        <v>0</v>
      </c>
      <c r="H54" s="118"/>
      <c r="I54" s="91">
        <f t="shared" si="10"/>
        <v>0</v>
      </c>
      <c r="J54" s="92" t="s">
        <v>389</v>
      </c>
      <c r="K54" s="32"/>
      <c r="M54" s="172"/>
    </row>
    <row r="55" spans="1:13" s="19" customFormat="1" ht="15" customHeight="1">
      <c r="A55" s="110" t="s">
        <v>41</v>
      </c>
      <c r="B55" s="113" t="s">
        <v>176</v>
      </c>
      <c r="C55" s="95">
        <f>50000+56369.3+153112.2+51337.3+9000+67100+3000+15+11831.4+5000+2335.4+8800</f>
        <v>417900.60000000003</v>
      </c>
      <c r="D55" s="95">
        <f>11831.4+2335.4+51337.3+153112.2+56369.3</f>
        <v>274985.60000000003</v>
      </c>
      <c r="E55" s="95">
        <f t="shared" si="8"/>
        <v>65.80167628378615</v>
      </c>
      <c r="F55" s="117"/>
      <c r="G55" s="27">
        <f t="shared" si="9"/>
        <v>1</v>
      </c>
      <c r="H55" s="118"/>
      <c r="I55" s="91">
        <f t="shared" si="10"/>
        <v>1</v>
      </c>
      <c r="J55" s="92" t="s">
        <v>392</v>
      </c>
      <c r="K55" s="32" t="s">
        <v>391</v>
      </c>
      <c r="M55" s="172"/>
    </row>
    <row r="56" spans="1:11" ht="15" customHeight="1">
      <c r="A56" s="110" t="s">
        <v>42</v>
      </c>
      <c r="B56" s="113" t="s">
        <v>319</v>
      </c>
      <c r="C56" s="95">
        <v>684110.2</v>
      </c>
      <c r="D56" s="95">
        <v>310470.4</v>
      </c>
      <c r="E56" s="95">
        <f t="shared" si="8"/>
        <v>45.38309763543945</v>
      </c>
      <c r="F56" s="117"/>
      <c r="G56" s="27">
        <f t="shared" si="9"/>
        <v>0</v>
      </c>
      <c r="H56" s="118"/>
      <c r="I56" s="91">
        <f t="shared" si="10"/>
        <v>0</v>
      </c>
      <c r="J56" s="92" t="s">
        <v>246</v>
      </c>
      <c r="K56" s="32" t="s">
        <v>290</v>
      </c>
    </row>
    <row r="57" spans="1:11" ht="15" customHeight="1">
      <c r="A57" s="110" t="s">
        <v>92</v>
      </c>
      <c r="B57" s="113" t="s">
        <v>319</v>
      </c>
      <c r="C57" s="95">
        <v>468163.7</v>
      </c>
      <c r="D57" s="95">
        <v>31995</v>
      </c>
      <c r="E57" s="95">
        <f t="shared" si="8"/>
        <v>6.834147970036976</v>
      </c>
      <c r="F57" s="117"/>
      <c r="G57" s="27">
        <f t="shared" si="9"/>
        <v>0</v>
      </c>
      <c r="H57" s="118"/>
      <c r="I57" s="91">
        <f t="shared" si="10"/>
        <v>0</v>
      </c>
      <c r="J57" s="92" t="s">
        <v>245</v>
      </c>
      <c r="K57" s="32" t="s">
        <v>291</v>
      </c>
    </row>
    <row r="58" spans="1:13" s="19" customFormat="1" ht="15" customHeight="1">
      <c r="A58" s="110" t="s">
        <v>43</v>
      </c>
      <c r="B58" s="113" t="s">
        <v>393</v>
      </c>
      <c r="C58" s="95" t="s">
        <v>293</v>
      </c>
      <c r="D58" s="95" t="s">
        <v>293</v>
      </c>
      <c r="E58" s="95" t="s">
        <v>293</v>
      </c>
      <c r="F58" s="117"/>
      <c r="G58" s="27">
        <f t="shared" si="9"/>
        <v>0</v>
      </c>
      <c r="H58" s="118"/>
      <c r="I58" s="91">
        <f t="shared" si="10"/>
        <v>0</v>
      </c>
      <c r="J58" s="92" t="s">
        <v>469</v>
      </c>
      <c r="K58" s="22" t="s">
        <v>242</v>
      </c>
      <c r="M58" s="172"/>
    </row>
    <row r="59" spans="1:11" ht="15" customHeight="1">
      <c r="A59" s="110" t="s">
        <v>44</v>
      </c>
      <c r="B59" s="113" t="s">
        <v>319</v>
      </c>
      <c r="C59" s="95">
        <v>3348439.87</v>
      </c>
      <c r="D59" s="95">
        <v>1448766.85</v>
      </c>
      <c r="E59" s="95">
        <f t="shared" si="8"/>
        <v>43.26692149917567</v>
      </c>
      <c r="F59" s="117"/>
      <c r="G59" s="27">
        <f t="shared" si="9"/>
        <v>0</v>
      </c>
      <c r="H59" s="118"/>
      <c r="I59" s="91">
        <f t="shared" si="10"/>
        <v>0</v>
      </c>
      <c r="J59" s="92" t="s">
        <v>462</v>
      </c>
      <c r="K59" s="32" t="s">
        <v>447</v>
      </c>
    </row>
    <row r="60" spans="1:11" ht="15" customHeight="1">
      <c r="A60" s="20" t="s">
        <v>45</v>
      </c>
      <c r="B60" s="28"/>
      <c r="C60" s="10"/>
      <c r="D60" s="41"/>
      <c r="E60" s="10"/>
      <c r="F60" s="29"/>
      <c r="G60" s="29"/>
      <c r="H60" s="29"/>
      <c r="I60" s="11"/>
      <c r="J60" s="31"/>
      <c r="K60" s="23"/>
    </row>
    <row r="61" spans="1:13" s="26" customFormat="1" ht="15" customHeight="1">
      <c r="A61" s="110" t="s">
        <v>46</v>
      </c>
      <c r="B61" s="113" t="s">
        <v>176</v>
      </c>
      <c r="C61" s="95">
        <v>10791778.4</v>
      </c>
      <c r="D61" s="95">
        <v>7048810</v>
      </c>
      <c r="E61" s="95">
        <f aca="true" t="shared" si="11" ref="E61:E74">D61/C61*100</f>
        <v>65.3164820359914</v>
      </c>
      <c r="F61" s="117"/>
      <c r="G61" s="27">
        <f aca="true" t="shared" si="12" ref="G61:G74">IF(B61="75% и более",2,(IF(B61="65% и более",1,0)))</f>
        <v>1</v>
      </c>
      <c r="H61" s="118"/>
      <c r="I61" s="91">
        <f aca="true" t="shared" si="13" ref="I61:I74">G61*(1-H61)</f>
        <v>1</v>
      </c>
      <c r="J61" s="92" t="s">
        <v>415</v>
      </c>
      <c r="K61" s="32" t="s">
        <v>416</v>
      </c>
      <c r="M61" s="173"/>
    </row>
    <row r="62" spans="1:13" s="19" customFormat="1" ht="15" customHeight="1">
      <c r="A62" s="110" t="s">
        <v>47</v>
      </c>
      <c r="B62" s="113" t="s">
        <v>175</v>
      </c>
      <c r="C62" s="95">
        <f>2732+10615+10000+82776.4+433730+209563.5+795+20.5+768.8+285582.6</f>
        <v>1036583.8</v>
      </c>
      <c r="D62" s="95">
        <f>93391.4+285582.6+643293.5+10000</f>
        <v>1032267.5</v>
      </c>
      <c r="E62" s="95">
        <f t="shared" si="11"/>
        <v>99.58360337099614</v>
      </c>
      <c r="F62" s="117"/>
      <c r="G62" s="27">
        <f t="shared" si="12"/>
        <v>2</v>
      </c>
      <c r="H62" s="118"/>
      <c r="I62" s="91">
        <f t="shared" si="13"/>
        <v>2</v>
      </c>
      <c r="J62" s="92" t="s">
        <v>392</v>
      </c>
      <c r="K62" s="32" t="s">
        <v>394</v>
      </c>
      <c r="M62" s="172"/>
    </row>
    <row r="63" spans="1:13" s="19" customFormat="1" ht="15" customHeight="1">
      <c r="A63" s="110" t="s">
        <v>48</v>
      </c>
      <c r="B63" s="113" t="s">
        <v>319</v>
      </c>
      <c r="C63" s="95">
        <v>2375697.8</v>
      </c>
      <c r="D63" s="95">
        <v>1052796.4</v>
      </c>
      <c r="E63" s="95">
        <f t="shared" si="11"/>
        <v>44.315249186996766</v>
      </c>
      <c r="F63" s="117"/>
      <c r="G63" s="27">
        <f t="shared" si="12"/>
        <v>0</v>
      </c>
      <c r="H63" s="118"/>
      <c r="I63" s="91">
        <f t="shared" si="13"/>
        <v>0</v>
      </c>
      <c r="J63" s="92" t="s">
        <v>245</v>
      </c>
      <c r="K63" s="32" t="s">
        <v>297</v>
      </c>
      <c r="M63" s="172"/>
    </row>
    <row r="64" spans="1:13" s="19" customFormat="1" ht="15" customHeight="1">
      <c r="A64" s="110" t="s">
        <v>49</v>
      </c>
      <c r="B64" s="113" t="s">
        <v>319</v>
      </c>
      <c r="C64" s="94">
        <v>14988911.8</v>
      </c>
      <c r="D64" s="95">
        <f>1414702.7+7139606.8</f>
        <v>8554309.5</v>
      </c>
      <c r="E64" s="95">
        <f t="shared" si="11"/>
        <v>57.07091758322308</v>
      </c>
      <c r="F64" s="117"/>
      <c r="G64" s="27">
        <f t="shared" si="12"/>
        <v>0</v>
      </c>
      <c r="H64" s="118"/>
      <c r="I64" s="91">
        <f t="shared" si="13"/>
        <v>0</v>
      </c>
      <c r="J64" s="92" t="s">
        <v>392</v>
      </c>
      <c r="K64" s="32" t="s">
        <v>300</v>
      </c>
      <c r="M64" s="172"/>
    </row>
    <row r="65" spans="1:13" s="19" customFormat="1" ht="15" customHeight="1">
      <c r="A65" s="110" t="s">
        <v>50</v>
      </c>
      <c r="B65" s="113" t="s">
        <v>319</v>
      </c>
      <c r="C65" s="95">
        <v>2183198.2</v>
      </c>
      <c r="D65" s="95">
        <v>139125</v>
      </c>
      <c r="E65" s="95">
        <f t="shared" si="11"/>
        <v>6.3725318205190895</v>
      </c>
      <c r="F65" s="117"/>
      <c r="G65" s="27">
        <f t="shared" si="12"/>
        <v>0</v>
      </c>
      <c r="H65" s="118"/>
      <c r="I65" s="91">
        <f t="shared" si="13"/>
        <v>0</v>
      </c>
      <c r="J65" s="92" t="s">
        <v>245</v>
      </c>
      <c r="K65" s="32" t="s">
        <v>256</v>
      </c>
      <c r="M65" s="172"/>
    </row>
    <row r="66" spans="1:11" ht="15" customHeight="1">
      <c r="A66" s="110" t="s">
        <v>51</v>
      </c>
      <c r="B66" s="113" t="s">
        <v>319</v>
      </c>
      <c r="C66" s="95">
        <v>2228201.1</v>
      </c>
      <c r="D66" s="95">
        <v>634549.6</v>
      </c>
      <c r="E66" s="95">
        <f t="shared" si="11"/>
        <v>28.478111782639363</v>
      </c>
      <c r="F66" s="117"/>
      <c r="G66" s="27">
        <f t="shared" si="12"/>
        <v>0</v>
      </c>
      <c r="H66" s="118"/>
      <c r="I66" s="91">
        <f t="shared" si="13"/>
        <v>0</v>
      </c>
      <c r="J66" s="92" t="s">
        <v>245</v>
      </c>
      <c r="K66" s="32" t="s">
        <v>303</v>
      </c>
    </row>
    <row r="67" spans="1:13" s="19" customFormat="1" ht="15">
      <c r="A67" s="110" t="s">
        <v>52</v>
      </c>
      <c r="B67" s="113" t="s">
        <v>319</v>
      </c>
      <c r="C67" s="93">
        <f>4025642.3</f>
        <v>4025642.3</v>
      </c>
      <c r="D67" s="95">
        <v>2450280.2</v>
      </c>
      <c r="E67" s="95">
        <f t="shared" si="11"/>
        <v>60.86681372560101</v>
      </c>
      <c r="F67" s="117"/>
      <c r="G67" s="27">
        <f t="shared" si="12"/>
        <v>0</v>
      </c>
      <c r="H67" s="118"/>
      <c r="I67" s="91">
        <f t="shared" si="13"/>
        <v>0</v>
      </c>
      <c r="J67" s="123" t="s">
        <v>448</v>
      </c>
      <c r="K67" s="32" t="s">
        <v>449</v>
      </c>
      <c r="M67" s="172"/>
    </row>
    <row r="68" spans="1:13" s="19" customFormat="1" ht="15">
      <c r="A68" s="110" t="s">
        <v>53</v>
      </c>
      <c r="B68" s="113" t="s">
        <v>319</v>
      </c>
      <c r="C68" s="93">
        <v>2847436</v>
      </c>
      <c r="D68" s="95">
        <v>328620</v>
      </c>
      <c r="E68" s="95">
        <f t="shared" si="11"/>
        <v>11.540909084523761</v>
      </c>
      <c r="F68" s="117"/>
      <c r="G68" s="27">
        <f t="shared" si="12"/>
        <v>0</v>
      </c>
      <c r="H68" s="118"/>
      <c r="I68" s="91">
        <f t="shared" si="13"/>
        <v>0</v>
      </c>
      <c r="J68" s="92" t="s">
        <v>465</v>
      </c>
      <c r="K68" s="32" t="s">
        <v>467</v>
      </c>
      <c r="M68" s="172"/>
    </row>
    <row r="69" spans="1:13" s="19" customFormat="1" ht="15">
      <c r="A69" s="110" t="s">
        <v>54</v>
      </c>
      <c r="B69" s="113" t="s">
        <v>319</v>
      </c>
      <c r="C69" s="93">
        <v>6729103.8</v>
      </c>
      <c r="D69" s="95">
        <v>1774591.2</v>
      </c>
      <c r="E69" s="95">
        <f t="shared" si="11"/>
        <v>26.371880308935047</v>
      </c>
      <c r="F69" s="117"/>
      <c r="G69" s="27">
        <f t="shared" si="12"/>
        <v>0</v>
      </c>
      <c r="H69" s="118"/>
      <c r="I69" s="91">
        <f t="shared" si="13"/>
        <v>0</v>
      </c>
      <c r="J69" s="123" t="s">
        <v>450</v>
      </c>
      <c r="K69" s="32" t="s">
        <v>240</v>
      </c>
      <c r="M69" s="172"/>
    </row>
    <row r="70" spans="1:13" s="19" customFormat="1" ht="15">
      <c r="A70" s="110" t="s">
        <v>55</v>
      </c>
      <c r="B70" s="67" t="s">
        <v>175</v>
      </c>
      <c r="C70" s="93">
        <v>3916406.7</v>
      </c>
      <c r="D70" s="95">
        <v>3391442.7</v>
      </c>
      <c r="E70" s="95">
        <f t="shared" si="11"/>
        <v>86.59577413142512</v>
      </c>
      <c r="F70" s="117"/>
      <c r="G70" s="27">
        <f t="shared" si="12"/>
        <v>2</v>
      </c>
      <c r="H70" s="118"/>
      <c r="I70" s="91">
        <f t="shared" si="13"/>
        <v>2</v>
      </c>
      <c r="J70" s="92" t="s">
        <v>245</v>
      </c>
      <c r="K70" s="32" t="s">
        <v>355</v>
      </c>
      <c r="M70" s="172"/>
    </row>
    <row r="71" spans="1:13" s="19" customFormat="1" ht="15" customHeight="1">
      <c r="A71" s="110" t="s">
        <v>56</v>
      </c>
      <c r="B71" s="67" t="s">
        <v>320</v>
      </c>
      <c r="C71" s="95">
        <v>1344271.8</v>
      </c>
      <c r="D71" s="95">
        <v>0</v>
      </c>
      <c r="E71" s="95">
        <f t="shared" si="11"/>
        <v>0</v>
      </c>
      <c r="F71" s="117"/>
      <c r="G71" s="27">
        <f t="shared" si="12"/>
        <v>0</v>
      </c>
      <c r="H71" s="118"/>
      <c r="I71" s="91">
        <f t="shared" si="13"/>
        <v>0</v>
      </c>
      <c r="J71" s="92" t="s">
        <v>245</v>
      </c>
      <c r="K71" s="32"/>
      <c r="M71" s="172"/>
    </row>
    <row r="72" spans="1:11" ht="15" customHeight="1">
      <c r="A72" s="110" t="s">
        <v>57</v>
      </c>
      <c r="B72" s="67" t="s">
        <v>319</v>
      </c>
      <c r="C72" s="95">
        <v>9842994</v>
      </c>
      <c r="D72" s="95">
        <v>0</v>
      </c>
      <c r="E72" s="95">
        <v>0</v>
      </c>
      <c r="F72" s="117" t="s">
        <v>466</v>
      </c>
      <c r="G72" s="27">
        <f t="shared" si="12"/>
        <v>0</v>
      </c>
      <c r="H72" s="118"/>
      <c r="I72" s="91">
        <f t="shared" si="13"/>
        <v>0</v>
      </c>
      <c r="J72" s="170" t="s">
        <v>245</v>
      </c>
      <c r="K72" s="32" t="s">
        <v>256</v>
      </c>
    </row>
    <row r="73" spans="1:13" s="19" customFormat="1" ht="15" customHeight="1">
      <c r="A73" s="110" t="s">
        <v>58</v>
      </c>
      <c r="B73" s="67" t="s">
        <v>175</v>
      </c>
      <c r="C73" s="95">
        <v>476248.3</v>
      </c>
      <c r="D73" s="95">
        <v>476248.3</v>
      </c>
      <c r="E73" s="95">
        <f t="shared" si="11"/>
        <v>100</v>
      </c>
      <c r="F73" s="117"/>
      <c r="G73" s="27">
        <f t="shared" si="12"/>
        <v>2</v>
      </c>
      <c r="H73" s="118"/>
      <c r="I73" s="91">
        <f t="shared" si="13"/>
        <v>2</v>
      </c>
      <c r="J73" s="92" t="s">
        <v>245</v>
      </c>
      <c r="K73" s="32" t="s">
        <v>354</v>
      </c>
      <c r="M73" s="172"/>
    </row>
    <row r="74" spans="1:13" s="19" customFormat="1" ht="15" customHeight="1">
      <c r="A74" s="110" t="s">
        <v>59</v>
      </c>
      <c r="B74" s="67" t="s">
        <v>319</v>
      </c>
      <c r="C74" s="95">
        <v>1019756.4</v>
      </c>
      <c r="D74" s="95">
        <v>518968.2</v>
      </c>
      <c r="E74" s="95">
        <f t="shared" si="11"/>
        <v>50.89138935534015</v>
      </c>
      <c r="F74" s="117"/>
      <c r="G74" s="27">
        <f t="shared" si="12"/>
        <v>0</v>
      </c>
      <c r="H74" s="118"/>
      <c r="I74" s="91">
        <f t="shared" si="13"/>
        <v>0</v>
      </c>
      <c r="J74" s="170" t="s">
        <v>246</v>
      </c>
      <c r="K74" s="119" t="s">
        <v>453</v>
      </c>
      <c r="M74" s="172"/>
    </row>
    <row r="75" spans="1:11" ht="15" customHeight="1">
      <c r="A75" s="20" t="s">
        <v>60</v>
      </c>
      <c r="B75" s="28"/>
      <c r="C75" s="10"/>
      <c r="D75" s="41"/>
      <c r="E75" s="10"/>
      <c r="F75" s="29"/>
      <c r="G75" s="29"/>
      <c r="H75" s="29"/>
      <c r="I75" s="11"/>
      <c r="J75" s="31"/>
      <c r="K75" s="23"/>
    </row>
    <row r="76" spans="1:13" s="26" customFormat="1" ht="15" customHeight="1">
      <c r="A76" s="110" t="s">
        <v>61</v>
      </c>
      <c r="B76" s="67" t="s">
        <v>175</v>
      </c>
      <c r="C76" s="95">
        <v>2534550.6</v>
      </c>
      <c r="D76" s="95">
        <v>2044231.4</v>
      </c>
      <c r="E76" s="95">
        <f aca="true" t="shared" si="14" ref="E76:E81">D76/C76*100</f>
        <v>80.654590206248</v>
      </c>
      <c r="F76" s="117"/>
      <c r="G76" s="27">
        <f aca="true" t="shared" si="15" ref="G76:G81">IF(B76="75% и более",2,(IF(B76="65% и более",1,0)))</f>
        <v>2</v>
      </c>
      <c r="H76" s="118"/>
      <c r="I76" s="91">
        <f aca="true" t="shared" si="16" ref="I76:I81">G76*(1-H76)</f>
        <v>2</v>
      </c>
      <c r="J76" s="92" t="s">
        <v>245</v>
      </c>
      <c r="K76" s="32" t="s">
        <v>230</v>
      </c>
      <c r="M76" s="173"/>
    </row>
    <row r="77" spans="1:13" s="19" customFormat="1" ht="15" customHeight="1">
      <c r="A77" s="110" t="s">
        <v>62</v>
      </c>
      <c r="B77" s="113" t="s">
        <v>319</v>
      </c>
      <c r="C77" s="95">
        <v>19071356.1</v>
      </c>
      <c r="D77" s="95">
        <v>11823824.9</v>
      </c>
      <c r="E77" s="95">
        <f t="shared" si="14"/>
        <v>61.997819337031835</v>
      </c>
      <c r="F77" s="117"/>
      <c r="G77" s="27">
        <f t="shared" si="15"/>
        <v>0</v>
      </c>
      <c r="H77" s="118"/>
      <c r="I77" s="91">
        <f t="shared" si="16"/>
        <v>0</v>
      </c>
      <c r="J77" s="92" t="s">
        <v>420</v>
      </c>
      <c r="K77" s="52" t="s">
        <v>356</v>
      </c>
      <c r="M77" s="172"/>
    </row>
    <row r="78" spans="1:11" ht="15" customHeight="1">
      <c r="A78" s="110" t="s">
        <v>63</v>
      </c>
      <c r="B78" s="113" t="s">
        <v>175</v>
      </c>
      <c r="C78" s="95">
        <v>22170974</v>
      </c>
      <c r="D78" s="95">
        <v>18157031</v>
      </c>
      <c r="E78" s="95">
        <f t="shared" si="14"/>
        <v>81.89550445551016</v>
      </c>
      <c r="F78" s="117"/>
      <c r="G78" s="27">
        <f t="shared" si="15"/>
        <v>2</v>
      </c>
      <c r="H78" s="118"/>
      <c r="I78" s="91">
        <f t="shared" si="16"/>
        <v>2</v>
      </c>
      <c r="J78" s="92" t="s">
        <v>459</v>
      </c>
      <c r="K78" s="52" t="s">
        <v>425</v>
      </c>
    </row>
    <row r="79" spans="1:11" ht="15" customHeight="1">
      <c r="A79" s="110" t="s">
        <v>64</v>
      </c>
      <c r="B79" s="113" t="s">
        <v>319</v>
      </c>
      <c r="C79" s="95">
        <v>9158363.8</v>
      </c>
      <c r="D79" s="95">
        <v>4516185.4</v>
      </c>
      <c r="E79" s="95">
        <f t="shared" si="14"/>
        <v>49.31214241565726</v>
      </c>
      <c r="F79" s="117"/>
      <c r="G79" s="27">
        <f t="shared" si="15"/>
        <v>0</v>
      </c>
      <c r="H79" s="118"/>
      <c r="I79" s="91">
        <f t="shared" si="16"/>
        <v>0</v>
      </c>
      <c r="J79" s="92" t="s">
        <v>246</v>
      </c>
      <c r="K79" s="52" t="s">
        <v>357</v>
      </c>
    </row>
    <row r="80" spans="1:13" s="19" customFormat="1" ht="15" customHeight="1">
      <c r="A80" s="110" t="s">
        <v>65</v>
      </c>
      <c r="B80" s="113" t="s">
        <v>175</v>
      </c>
      <c r="C80" s="95">
        <v>15399060.5</v>
      </c>
      <c r="D80" s="95">
        <v>12945497</v>
      </c>
      <c r="E80" s="95">
        <f t="shared" si="14"/>
        <v>84.06679745170167</v>
      </c>
      <c r="F80" s="117"/>
      <c r="G80" s="27">
        <f t="shared" si="15"/>
        <v>2</v>
      </c>
      <c r="H80" s="118"/>
      <c r="I80" s="91">
        <f t="shared" si="16"/>
        <v>2</v>
      </c>
      <c r="J80" s="92" t="s">
        <v>418</v>
      </c>
      <c r="K80" s="32" t="s">
        <v>243</v>
      </c>
      <c r="M80" s="172"/>
    </row>
    <row r="81" spans="1:13" s="19" customFormat="1" ht="15" customHeight="1">
      <c r="A81" s="110" t="s">
        <v>66</v>
      </c>
      <c r="B81" s="113" t="s">
        <v>175</v>
      </c>
      <c r="C81" s="95">
        <v>7507623</v>
      </c>
      <c r="D81" s="95">
        <v>5852044</v>
      </c>
      <c r="E81" s="95">
        <f t="shared" si="14"/>
        <v>77.94802695873247</v>
      </c>
      <c r="F81" s="117"/>
      <c r="G81" s="27">
        <f t="shared" si="15"/>
        <v>2</v>
      </c>
      <c r="H81" s="118"/>
      <c r="I81" s="91">
        <f t="shared" si="16"/>
        <v>2</v>
      </c>
      <c r="J81" s="92" t="s">
        <v>463</v>
      </c>
      <c r="K81" s="32" t="s">
        <v>358</v>
      </c>
      <c r="M81" s="172"/>
    </row>
    <row r="82" spans="1:13" s="19" customFormat="1" ht="15" customHeight="1">
      <c r="A82" s="20" t="s">
        <v>67</v>
      </c>
      <c r="B82" s="28"/>
      <c r="C82" s="10"/>
      <c r="D82" s="41"/>
      <c r="E82" s="10"/>
      <c r="F82" s="29"/>
      <c r="G82" s="29"/>
      <c r="H82" s="29"/>
      <c r="I82" s="11"/>
      <c r="J82" s="31"/>
      <c r="K82" s="23"/>
      <c r="M82" s="172"/>
    </row>
    <row r="83" spans="1:13" s="26" customFormat="1" ht="15" customHeight="1">
      <c r="A83" s="110" t="s">
        <v>68</v>
      </c>
      <c r="B83" s="113" t="s">
        <v>175</v>
      </c>
      <c r="C83" s="95">
        <v>376475.7</v>
      </c>
      <c r="D83" s="95">
        <v>334511.7</v>
      </c>
      <c r="E83" s="95">
        <f aca="true" t="shared" si="17" ref="E83:E94">D83/C83*100</f>
        <v>88.85346384906117</v>
      </c>
      <c r="F83" s="117"/>
      <c r="G83" s="27">
        <f aca="true" t="shared" si="18" ref="G83:G94">IF(B83="75% и более",2,(IF(B83="65% и более",1,0)))</f>
        <v>2</v>
      </c>
      <c r="H83" s="118"/>
      <c r="I83" s="91">
        <f aca="true" t="shared" si="19" ref="I83:I94">G83*(1-H83)</f>
        <v>2</v>
      </c>
      <c r="J83" s="92" t="s">
        <v>246</v>
      </c>
      <c r="K83" s="32" t="s">
        <v>359</v>
      </c>
      <c r="M83" s="173"/>
    </row>
    <row r="84" spans="1:14" s="19" customFormat="1" ht="15" customHeight="1">
      <c r="A84" s="110" t="s">
        <v>69</v>
      </c>
      <c r="B84" s="113" t="s">
        <v>319</v>
      </c>
      <c r="C84" s="95">
        <v>4928399.7</v>
      </c>
      <c r="D84" s="95">
        <v>1981466.7</v>
      </c>
      <c r="E84" s="95">
        <f t="shared" si="17"/>
        <v>40.20507305850213</v>
      </c>
      <c r="F84" s="117"/>
      <c r="G84" s="27">
        <f t="shared" si="18"/>
        <v>0</v>
      </c>
      <c r="H84" s="118"/>
      <c r="I84" s="91">
        <f t="shared" si="19"/>
        <v>0</v>
      </c>
      <c r="J84" s="92" t="s">
        <v>245</v>
      </c>
      <c r="K84" s="120" t="s">
        <v>360</v>
      </c>
      <c r="M84" s="172"/>
      <c r="N84" s="176"/>
    </row>
    <row r="85" spans="1:13" s="19" customFormat="1" ht="15" customHeight="1">
      <c r="A85" s="110" t="s">
        <v>70</v>
      </c>
      <c r="B85" s="113" t="s">
        <v>175</v>
      </c>
      <c r="C85" s="95">
        <v>756446.8</v>
      </c>
      <c r="D85" s="95">
        <v>756446.8</v>
      </c>
      <c r="E85" s="95">
        <f t="shared" si="17"/>
        <v>100</v>
      </c>
      <c r="F85" s="117"/>
      <c r="G85" s="27">
        <f t="shared" si="18"/>
        <v>2</v>
      </c>
      <c r="H85" s="118"/>
      <c r="I85" s="91">
        <f t="shared" si="19"/>
        <v>2</v>
      </c>
      <c r="J85" s="92" t="s">
        <v>246</v>
      </c>
      <c r="K85" s="32" t="s">
        <v>361</v>
      </c>
      <c r="M85" s="172"/>
    </row>
    <row r="86" spans="1:13" s="19" customFormat="1" ht="15" customHeight="1">
      <c r="A86" s="110" t="s">
        <v>71</v>
      </c>
      <c r="B86" s="113" t="s">
        <v>320</v>
      </c>
      <c r="C86" s="95">
        <v>891422</v>
      </c>
      <c r="D86" s="95">
        <v>0</v>
      </c>
      <c r="E86" s="95">
        <f t="shared" si="17"/>
        <v>0</v>
      </c>
      <c r="F86" s="117"/>
      <c r="G86" s="27">
        <f t="shared" si="18"/>
        <v>0</v>
      </c>
      <c r="H86" s="118"/>
      <c r="I86" s="91">
        <f t="shared" si="19"/>
        <v>0</v>
      </c>
      <c r="J86" s="92" t="s">
        <v>421</v>
      </c>
      <c r="K86" s="32"/>
      <c r="M86" s="172"/>
    </row>
    <row r="87" spans="1:13" s="19" customFormat="1" ht="15" customHeight="1">
      <c r="A87" s="110" t="s">
        <v>72</v>
      </c>
      <c r="B87" s="113" t="s">
        <v>320</v>
      </c>
      <c r="C87" s="95">
        <v>5206209.8</v>
      </c>
      <c r="D87" s="95">
        <v>0</v>
      </c>
      <c r="E87" s="95">
        <f t="shared" si="17"/>
        <v>0</v>
      </c>
      <c r="F87" s="117"/>
      <c r="G87" s="27">
        <f t="shared" si="18"/>
        <v>0</v>
      </c>
      <c r="H87" s="118"/>
      <c r="I87" s="91">
        <f t="shared" si="19"/>
        <v>0</v>
      </c>
      <c r="J87" s="92" t="s">
        <v>245</v>
      </c>
      <c r="K87" s="56" t="s">
        <v>256</v>
      </c>
      <c r="M87" s="172"/>
    </row>
    <row r="88" spans="1:11" ht="15" customHeight="1">
      <c r="A88" s="110" t="s">
        <v>73</v>
      </c>
      <c r="B88" s="113" t="s">
        <v>319</v>
      </c>
      <c r="C88" s="95">
        <v>643571.1</v>
      </c>
      <c r="D88" s="95">
        <v>132996.1</v>
      </c>
      <c r="E88" s="95">
        <f t="shared" si="17"/>
        <v>20.665331305274588</v>
      </c>
      <c r="F88" s="117"/>
      <c r="G88" s="27">
        <f t="shared" si="18"/>
        <v>0</v>
      </c>
      <c r="H88" s="118"/>
      <c r="I88" s="91">
        <f t="shared" si="19"/>
        <v>0</v>
      </c>
      <c r="J88" s="92" t="s">
        <v>245</v>
      </c>
      <c r="K88" s="32" t="s">
        <v>362</v>
      </c>
    </row>
    <row r="89" spans="1:13" s="19" customFormat="1" ht="15" customHeight="1">
      <c r="A89" s="110" t="s">
        <v>74</v>
      </c>
      <c r="B89" s="113" t="s">
        <v>319</v>
      </c>
      <c r="C89" s="95">
        <v>18837012.4</v>
      </c>
      <c r="D89" s="95">
        <v>4899207.3</v>
      </c>
      <c r="E89" s="95">
        <f t="shared" si="17"/>
        <v>26.00840938024758</v>
      </c>
      <c r="F89" s="117"/>
      <c r="G89" s="27">
        <f t="shared" si="18"/>
        <v>0</v>
      </c>
      <c r="H89" s="118"/>
      <c r="I89" s="91">
        <f t="shared" si="19"/>
        <v>0</v>
      </c>
      <c r="J89" s="92" t="s">
        <v>245</v>
      </c>
      <c r="K89" s="32" t="s">
        <v>363</v>
      </c>
      <c r="M89" s="172"/>
    </row>
    <row r="90" spans="1:11" ht="15" customHeight="1">
      <c r="A90" s="110" t="s">
        <v>75</v>
      </c>
      <c r="B90" s="113" t="s">
        <v>319</v>
      </c>
      <c r="C90" s="95">
        <v>7003000</v>
      </c>
      <c r="D90" s="95">
        <v>938627.1</v>
      </c>
      <c r="E90" s="95">
        <f t="shared" si="17"/>
        <v>13.403214336712837</v>
      </c>
      <c r="F90" s="117"/>
      <c r="G90" s="27">
        <f t="shared" si="18"/>
        <v>0</v>
      </c>
      <c r="H90" s="118"/>
      <c r="I90" s="91">
        <f t="shared" si="19"/>
        <v>0</v>
      </c>
      <c r="J90" s="92" t="s">
        <v>246</v>
      </c>
      <c r="K90" s="32" t="s">
        <v>239</v>
      </c>
    </row>
    <row r="91" spans="1:13" s="17" customFormat="1" ht="15" customHeight="1">
      <c r="A91" s="110" t="s">
        <v>76</v>
      </c>
      <c r="B91" s="113" t="s">
        <v>319</v>
      </c>
      <c r="C91" s="95">
        <v>9073968.4</v>
      </c>
      <c r="D91" s="95">
        <v>2186477.1</v>
      </c>
      <c r="E91" s="95">
        <f t="shared" si="17"/>
        <v>24.09615069851907</v>
      </c>
      <c r="F91" s="117"/>
      <c r="G91" s="27">
        <f t="shared" si="18"/>
        <v>0</v>
      </c>
      <c r="H91" s="118"/>
      <c r="I91" s="91">
        <f t="shared" si="19"/>
        <v>0</v>
      </c>
      <c r="J91" s="92" t="s">
        <v>245</v>
      </c>
      <c r="K91" s="32" t="s">
        <v>364</v>
      </c>
      <c r="M91" s="172"/>
    </row>
    <row r="92" spans="1:13" s="19" customFormat="1" ht="15" customHeight="1">
      <c r="A92" s="110" t="s">
        <v>77</v>
      </c>
      <c r="B92" s="113" t="s">
        <v>175</v>
      </c>
      <c r="C92" s="95">
        <v>8017297.7</v>
      </c>
      <c r="D92" s="95">
        <v>8017297.7</v>
      </c>
      <c r="E92" s="95">
        <f t="shared" si="17"/>
        <v>100</v>
      </c>
      <c r="F92" s="117"/>
      <c r="G92" s="27">
        <f t="shared" si="18"/>
        <v>2</v>
      </c>
      <c r="H92" s="118"/>
      <c r="I92" s="91">
        <f t="shared" si="19"/>
        <v>2</v>
      </c>
      <c r="J92" s="92" t="s">
        <v>245</v>
      </c>
      <c r="K92" s="56" t="s">
        <v>365</v>
      </c>
      <c r="M92" s="172"/>
    </row>
    <row r="93" spans="1:11" ht="15" customHeight="1">
      <c r="A93" s="110" t="s">
        <v>78</v>
      </c>
      <c r="B93" s="113" t="s">
        <v>320</v>
      </c>
      <c r="C93" s="95">
        <v>2524118.2</v>
      </c>
      <c r="D93" s="95">
        <v>0</v>
      </c>
      <c r="E93" s="95">
        <f t="shared" si="17"/>
        <v>0</v>
      </c>
      <c r="F93" s="117"/>
      <c r="G93" s="27">
        <f t="shared" si="18"/>
        <v>0</v>
      </c>
      <c r="H93" s="118"/>
      <c r="I93" s="91">
        <f t="shared" si="19"/>
        <v>0</v>
      </c>
      <c r="J93" s="92" t="s">
        <v>245</v>
      </c>
      <c r="K93" s="32"/>
    </row>
    <row r="94" spans="1:13" s="19" customFormat="1" ht="15" customHeight="1">
      <c r="A94" s="110" t="s">
        <v>79</v>
      </c>
      <c r="B94" s="113" t="s">
        <v>175</v>
      </c>
      <c r="C94" s="95">
        <v>5084945.5</v>
      </c>
      <c r="D94" s="95">
        <v>4927297.8</v>
      </c>
      <c r="E94" s="95">
        <f t="shared" si="17"/>
        <v>96.89971701761601</v>
      </c>
      <c r="F94" s="117"/>
      <c r="G94" s="27">
        <f t="shared" si="18"/>
        <v>2</v>
      </c>
      <c r="H94" s="118"/>
      <c r="I94" s="91">
        <f t="shared" si="19"/>
        <v>2</v>
      </c>
      <c r="J94" s="92" t="s">
        <v>245</v>
      </c>
      <c r="K94" s="32" t="s">
        <v>366</v>
      </c>
      <c r="M94" s="172"/>
    </row>
    <row r="95" spans="1:13" s="19" customFormat="1" ht="15" customHeight="1">
      <c r="A95" s="20" t="s">
        <v>80</v>
      </c>
      <c r="B95" s="28"/>
      <c r="C95" s="10"/>
      <c r="D95" s="41"/>
      <c r="E95" s="10"/>
      <c r="F95" s="29"/>
      <c r="G95" s="29"/>
      <c r="H95" s="29"/>
      <c r="I95" s="11"/>
      <c r="J95" s="31"/>
      <c r="K95" s="23"/>
      <c r="M95" s="172"/>
    </row>
    <row r="96" spans="1:13" s="26" customFormat="1" ht="15" customHeight="1">
      <c r="A96" s="110" t="s">
        <v>81</v>
      </c>
      <c r="B96" s="113" t="s">
        <v>232</v>
      </c>
      <c r="C96" s="95" t="s">
        <v>381</v>
      </c>
      <c r="D96" s="95">
        <f>631000+172012+271027+72278+152733+24091+3400</f>
        <v>1326541</v>
      </c>
      <c r="E96" s="95" t="s">
        <v>381</v>
      </c>
      <c r="F96" s="117" t="s">
        <v>457</v>
      </c>
      <c r="G96" s="27">
        <f aca="true" t="shared" si="20" ref="G96:G104">IF(B96="75% и более",2,(IF(B96="65% и более",1,0)))</f>
        <v>0</v>
      </c>
      <c r="H96" s="118"/>
      <c r="I96" s="91">
        <f aca="true" t="shared" si="21" ref="I96:I104">G96*(1-H96)</f>
        <v>0</v>
      </c>
      <c r="J96" s="92" t="s">
        <v>458</v>
      </c>
      <c r="K96" s="32" t="s">
        <v>396</v>
      </c>
      <c r="M96" s="173"/>
    </row>
    <row r="97" spans="1:13" s="19" customFormat="1" ht="15" customHeight="1">
      <c r="A97" s="110" t="s">
        <v>82</v>
      </c>
      <c r="B97" s="113" t="s">
        <v>176</v>
      </c>
      <c r="C97" s="95">
        <v>8257790</v>
      </c>
      <c r="D97" s="95">
        <v>5479329.3</v>
      </c>
      <c r="E97" s="95">
        <f aca="true" t="shared" si="22" ref="E97:E104">D97/C97*100</f>
        <v>66.35345897631207</v>
      </c>
      <c r="F97" s="117"/>
      <c r="G97" s="27">
        <f t="shared" si="20"/>
        <v>1</v>
      </c>
      <c r="H97" s="118"/>
      <c r="I97" s="91">
        <f t="shared" si="21"/>
        <v>1</v>
      </c>
      <c r="J97" s="92" t="s">
        <v>246</v>
      </c>
      <c r="K97" s="32" t="s">
        <v>454</v>
      </c>
      <c r="M97" s="172"/>
    </row>
    <row r="98" spans="1:13" s="19" customFormat="1" ht="15" customHeight="1">
      <c r="A98" s="110" t="s">
        <v>83</v>
      </c>
      <c r="B98" s="113" t="s">
        <v>319</v>
      </c>
      <c r="C98" s="95">
        <v>2617645.83</v>
      </c>
      <c r="D98" s="95">
        <v>368935.5</v>
      </c>
      <c r="E98" s="95">
        <f t="shared" si="22"/>
        <v>14.09417178488199</v>
      </c>
      <c r="F98" s="117"/>
      <c r="G98" s="27">
        <f t="shared" si="20"/>
        <v>0</v>
      </c>
      <c r="H98" s="118"/>
      <c r="I98" s="91">
        <f t="shared" si="21"/>
        <v>0</v>
      </c>
      <c r="J98" s="92" t="s">
        <v>245</v>
      </c>
      <c r="K98" s="32" t="s">
        <v>367</v>
      </c>
      <c r="M98" s="172"/>
    </row>
    <row r="99" spans="1:11" ht="15" customHeight="1">
      <c r="A99" s="110" t="s">
        <v>84</v>
      </c>
      <c r="B99" s="113" t="s">
        <v>319</v>
      </c>
      <c r="C99" s="95">
        <v>5180521.71</v>
      </c>
      <c r="D99" s="95">
        <v>2346517.43</v>
      </c>
      <c r="E99" s="95">
        <f t="shared" si="22"/>
        <v>45.29500234446465</v>
      </c>
      <c r="F99" s="117"/>
      <c r="G99" s="27">
        <f t="shared" si="20"/>
        <v>0</v>
      </c>
      <c r="H99" s="118"/>
      <c r="I99" s="91">
        <f t="shared" si="21"/>
        <v>0</v>
      </c>
      <c r="J99" s="92" t="s">
        <v>451</v>
      </c>
      <c r="K99" s="32" t="s">
        <v>230</v>
      </c>
    </row>
    <row r="100" spans="1:11" ht="15" customHeight="1">
      <c r="A100" s="110" t="s">
        <v>85</v>
      </c>
      <c r="B100" s="113" t="s">
        <v>232</v>
      </c>
      <c r="C100" s="95" t="s">
        <v>381</v>
      </c>
      <c r="D100" s="95">
        <v>46925.1</v>
      </c>
      <c r="E100" s="95" t="s">
        <v>381</v>
      </c>
      <c r="F100" s="117" t="s">
        <v>457</v>
      </c>
      <c r="G100" s="27">
        <f t="shared" si="20"/>
        <v>0</v>
      </c>
      <c r="H100" s="118"/>
      <c r="I100" s="91">
        <f t="shared" si="21"/>
        <v>0</v>
      </c>
      <c r="J100" s="92" t="s">
        <v>458</v>
      </c>
      <c r="K100" s="32" t="s">
        <v>368</v>
      </c>
    </row>
    <row r="101" spans="1:11" ht="15" customHeight="1">
      <c r="A101" s="110" t="s">
        <v>86</v>
      </c>
      <c r="B101" s="113" t="s">
        <v>175</v>
      </c>
      <c r="C101" s="95">
        <v>950024.1</v>
      </c>
      <c r="D101" s="95">
        <v>950024.1</v>
      </c>
      <c r="E101" s="95">
        <f t="shared" si="22"/>
        <v>100</v>
      </c>
      <c r="F101" s="117"/>
      <c r="G101" s="27">
        <f t="shared" si="20"/>
        <v>2</v>
      </c>
      <c r="H101" s="118"/>
      <c r="I101" s="91">
        <f t="shared" si="21"/>
        <v>2</v>
      </c>
      <c r="J101" s="92" t="s">
        <v>441</v>
      </c>
      <c r="K101" s="32" t="s">
        <v>369</v>
      </c>
    </row>
    <row r="102" spans="1:13" s="19" customFormat="1" ht="15" customHeight="1">
      <c r="A102" s="110" t="s">
        <v>87</v>
      </c>
      <c r="B102" s="113" t="s">
        <v>319</v>
      </c>
      <c r="C102" s="95">
        <v>18848388.6</v>
      </c>
      <c r="D102" s="95">
        <v>11906676.9</v>
      </c>
      <c r="E102" s="95">
        <f t="shared" si="22"/>
        <v>63.170794876332295</v>
      </c>
      <c r="F102" s="117"/>
      <c r="G102" s="27">
        <f t="shared" si="20"/>
        <v>0</v>
      </c>
      <c r="H102" s="118"/>
      <c r="I102" s="91">
        <f t="shared" si="21"/>
        <v>0</v>
      </c>
      <c r="J102" s="92" t="s">
        <v>245</v>
      </c>
      <c r="K102" s="32" t="s">
        <v>243</v>
      </c>
      <c r="M102" s="172"/>
    </row>
    <row r="103" spans="1:13" s="19" customFormat="1" ht="15" customHeight="1">
      <c r="A103" s="110" t="s">
        <v>88</v>
      </c>
      <c r="B103" s="113" t="s">
        <v>320</v>
      </c>
      <c r="C103" s="95">
        <v>540916.6</v>
      </c>
      <c r="D103" s="95">
        <v>0</v>
      </c>
      <c r="E103" s="95">
        <f t="shared" si="22"/>
        <v>0</v>
      </c>
      <c r="F103" s="117"/>
      <c r="G103" s="27">
        <f t="shared" si="20"/>
        <v>0</v>
      </c>
      <c r="H103" s="118"/>
      <c r="I103" s="91">
        <f t="shared" si="21"/>
        <v>0</v>
      </c>
      <c r="J103" s="92" t="s">
        <v>422</v>
      </c>
      <c r="K103" s="22"/>
      <c r="M103" s="172"/>
    </row>
    <row r="104" spans="1:13" s="19" customFormat="1" ht="15" customHeight="1">
      <c r="A104" s="110" t="s">
        <v>89</v>
      </c>
      <c r="B104" s="113" t="s">
        <v>175</v>
      </c>
      <c r="C104" s="95">
        <v>1443617.5</v>
      </c>
      <c r="D104" s="95">
        <v>1115483.4</v>
      </c>
      <c r="E104" s="95">
        <f t="shared" si="22"/>
        <v>77.27001092740979</v>
      </c>
      <c r="F104" s="117"/>
      <c r="G104" s="27">
        <f t="shared" si="20"/>
        <v>2</v>
      </c>
      <c r="H104" s="118"/>
      <c r="I104" s="91">
        <f t="shared" si="21"/>
        <v>2</v>
      </c>
      <c r="J104" s="92" t="s">
        <v>464</v>
      </c>
      <c r="K104" s="32" t="s">
        <v>370</v>
      </c>
      <c r="M104" s="172"/>
    </row>
    <row r="105" spans="1:13" s="19" customFormat="1" ht="15" customHeight="1">
      <c r="A105" s="20" t="s">
        <v>102</v>
      </c>
      <c r="B105" s="29"/>
      <c r="C105" s="41"/>
      <c r="D105" s="41"/>
      <c r="E105" s="41"/>
      <c r="F105" s="29"/>
      <c r="G105" s="29"/>
      <c r="H105" s="121"/>
      <c r="I105" s="11"/>
      <c r="J105" s="9"/>
      <c r="K105" s="121"/>
      <c r="M105" s="172"/>
    </row>
    <row r="106" spans="1:13" s="26" customFormat="1" ht="15" customHeight="1">
      <c r="A106" s="110" t="s">
        <v>103</v>
      </c>
      <c r="B106" s="113" t="s">
        <v>320</v>
      </c>
      <c r="C106" s="95">
        <v>3714178.3</v>
      </c>
      <c r="D106" s="95">
        <v>0</v>
      </c>
      <c r="E106" s="95">
        <f>D106/C106*100</f>
        <v>0</v>
      </c>
      <c r="F106" s="117"/>
      <c r="G106" s="27">
        <f>IF(B106="75% и более",2,(IF(B106="65% и более",1,0)))</f>
        <v>0</v>
      </c>
      <c r="H106" s="118"/>
      <c r="I106" s="91">
        <f>G106*(1-H106)</f>
        <v>0</v>
      </c>
      <c r="J106" s="92" t="s">
        <v>246</v>
      </c>
      <c r="K106" s="122"/>
      <c r="M106" s="173"/>
    </row>
    <row r="107" spans="1:11" ht="15" customHeight="1">
      <c r="A107" s="110" t="s">
        <v>104</v>
      </c>
      <c r="B107" s="113" t="s">
        <v>320</v>
      </c>
      <c r="C107" s="95">
        <v>24800</v>
      </c>
      <c r="D107" s="95">
        <v>0</v>
      </c>
      <c r="E107" s="95">
        <f>D107/C107*100</f>
        <v>0</v>
      </c>
      <c r="F107" s="117"/>
      <c r="G107" s="27">
        <f>IF(B107="75% и более",2,(IF(B107="65% и более",1,0)))</f>
        <v>0</v>
      </c>
      <c r="H107" s="118"/>
      <c r="I107" s="91">
        <f>G107*(1-H107)</f>
        <v>0</v>
      </c>
      <c r="J107" s="123" t="s">
        <v>245</v>
      </c>
      <c r="K107" s="122"/>
    </row>
    <row r="108" ht="15">
      <c r="B108" s="3" t="s">
        <v>97</v>
      </c>
    </row>
    <row r="109" spans="1:10" ht="15">
      <c r="A109" s="4"/>
      <c r="B109" s="4"/>
      <c r="C109" s="105"/>
      <c r="D109" s="4"/>
      <c r="E109" s="4"/>
      <c r="F109" s="4"/>
      <c r="G109" s="4"/>
      <c r="H109" s="4"/>
      <c r="I109" s="90"/>
      <c r="J109" s="90"/>
    </row>
    <row r="116" spans="1:10" ht="15">
      <c r="A116" s="4"/>
      <c r="B116" s="4"/>
      <c r="C116" s="105"/>
      <c r="D116" s="4"/>
      <c r="E116" s="4"/>
      <c r="F116" s="4"/>
      <c r="G116" s="4"/>
      <c r="H116" s="4"/>
      <c r="I116" s="90"/>
      <c r="J116" s="90"/>
    </row>
    <row r="120" spans="1:10" ht="15">
      <c r="A120" s="4"/>
      <c r="B120" s="4"/>
      <c r="C120" s="105"/>
      <c r="D120" s="4"/>
      <c r="E120" s="4"/>
      <c r="F120" s="4"/>
      <c r="G120" s="4"/>
      <c r="H120" s="4"/>
      <c r="I120" s="90"/>
      <c r="J120" s="90"/>
    </row>
    <row r="121" spans="1:13" s="2" customFormat="1" ht="11.25">
      <c r="A121" s="3"/>
      <c r="B121" s="3"/>
      <c r="C121" s="72"/>
      <c r="D121" s="3"/>
      <c r="E121" s="3"/>
      <c r="F121" s="3"/>
      <c r="G121" s="3"/>
      <c r="H121" s="3"/>
      <c r="I121" s="89"/>
      <c r="J121" s="89"/>
      <c r="M121" s="174"/>
    </row>
    <row r="123" spans="1:10" ht="15">
      <c r="A123" s="4"/>
      <c r="B123" s="4"/>
      <c r="C123" s="105"/>
      <c r="D123" s="4"/>
      <c r="E123" s="4"/>
      <c r="F123" s="4"/>
      <c r="G123" s="4"/>
      <c r="H123" s="4"/>
      <c r="I123" s="90"/>
      <c r="J123" s="90"/>
    </row>
    <row r="124" spans="1:13" s="2" customFormat="1" ht="11.25">
      <c r="A124" s="3"/>
      <c r="B124" s="3"/>
      <c r="C124" s="72"/>
      <c r="D124" s="3"/>
      <c r="E124" s="3"/>
      <c r="F124" s="3"/>
      <c r="G124" s="3"/>
      <c r="H124" s="3"/>
      <c r="I124" s="89"/>
      <c r="J124" s="89"/>
      <c r="M124" s="174"/>
    </row>
    <row r="127" spans="1:10" ht="15">
      <c r="A127" s="4"/>
      <c r="B127" s="4"/>
      <c r="C127" s="105"/>
      <c r="D127" s="4"/>
      <c r="E127" s="4"/>
      <c r="F127" s="4"/>
      <c r="G127" s="4"/>
      <c r="H127" s="4"/>
      <c r="I127" s="90"/>
      <c r="J127" s="90"/>
    </row>
    <row r="128" spans="1:13" s="2" customFormat="1" ht="11.25">
      <c r="A128" s="3"/>
      <c r="B128" s="3"/>
      <c r="C128" s="72"/>
      <c r="D128" s="3"/>
      <c r="E128" s="3"/>
      <c r="F128" s="3"/>
      <c r="G128" s="3"/>
      <c r="H128" s="3"/>
      <c r="I128" s="89"/>
      <c r="J128" s="89"/>
      <c r="M128" s="174"/>
    </row>
  </sheetData>
  <sheetProtection/>
  <autoFilter ref="A14:K108"/>
  <mergeCells count="18">
    <mergeCell ref="A7:A13"/>
    <mergeCell ref="F7:F13"/>
    <mergeCell ref="G11:G13"/>
    <mergeCell ref="H11:H13"/>
    <mergeCell ref="I11:I13"/>
    <mergeCell ref="G7:I10"/>
    <mergeCell ref="A1:K1"/>
    <mergeCell ref="A2:K2"/>
    <mergeCell ref="A6:K6"/>
    <mergeCell ref="A3:K3"/>
    <mergeCell ref="A4:K4"/>
    <mergeCell ref="A5:K5"/>
    <mergeCell ref="J7:K10"/>
    <mergeCell ref="J11:J13"/>
    <mergeCell ref="K11:K13"/>
    <mergeCell ref="C7:C13"/>
    <mergeCell ref="D7:D13"/>
    <mergeCell ref="E7:E13"/>
  </mergeCells>
  <dataValidations count="5">
    <dataValidation type="list" allowBlank="1" showInputMessage="1" showErrorMessage="1" sqref="H83:H94 H96:H104 H15:H32 H34:H44 H46:H51 H53:H59 H76:H81 H61:H74 H106:H107">
      <formula1>"0,5"</formula1>
    </dataValidation>
    <dataValidation type="list" allowBlank="1" showInputMessage="1" showErrorMessage="1" sqref="H95 H33 H14 H45 H52 H60 H75 H82 H105">
      <formula1>"0,5"</formula1>
    </dataValidation>
    <dataValidation type="list" allowBlank="1" showInputMessage="1" showErrorMessage="1" sqref="B45 B52 B60 B75 B82 B95 B105 B33 B14:D14">
      <formula1>'1.5'!#REF!</formula1>
    </dataValidation>
    <dataValidation type="list" allowBlank="1" showInputMessage="1" showErrorMessage="1" sqref="B70:B74 B61:B66 B96:B104 B83:B94 B76:B81 B34:B44 B53:B59 B46:B51 B15:B32 B106:B107">
      <formula1>$B$8:$B$13</formula1>
    </dataValidation>
    <dataValidation type="list" allowBlank="1" showInputMessage="1" showErrorMessage="1" sqref="B67:B69">
      <formula1>$B$9:$B$13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2" r:id="rId1"/>
  <headerFooter>
    <oddFooter>&amp;C&amp;8Исходные данные и оценка показателя 1.5&amp;R&amp;8&amp;P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Тимофеева Ольга Ивановна</cp:lastModifiedBy>
  <cp:lastPrinted>2016-05-25T15:18:33Z</cp:lastPrinted>
  <dcterms:created xsi:type="dcterms:W3CDTF">2015-12-18T16:44:35Z</dcterms:created>
  <dcterms:modified xsi:type="dcterms:W3CDTF">2016-05-27T12:35:50Z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